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ufficio.ragioneria\Desktop\SARA\PCC\2025\I trimestre\"/>
    </mc:Choice>
  </mc:AlternateContent>
  <xr:revisionPtr revIDLastSave="0" documentId="13_ncr:1_{8B5486A6-1FCA-4753-915B-A88A3DF1E5AC}" xr6:coauthVersionLast="47" xr6:coauthVersionMax="47" xr10:uidLastSave="{00000000-0000-0000-0000-000000000000}"/>
  <bookViews>
    <workbookView xWindow="-120" yWindow="-120" windowWidth="29040" windowHeight="15840" firstSheet="3" activeTab="3" xr2:uid="{362DAA4F-1726-4518-BA6D-BA174DFB4929}"/>
  </bookViews>
  <sheets>
    <sheet name="SiopeAllegatoB" sheetId="1" state="hidden" r:id="rId1"/>
    <sheet name="Fatture" sheetId="2" state="hidden" r:id="rId2"/>
    <sheet name="Mandati" sheetId="3" state="hidden" r:id="rId3"/>
    <sheet name="FattureTempi" sheetId="4" r:id="rId4"/>
    <sheet name="MandatiTempi" sheetId="5" r:id="rId5"/>
    <sheet name="IndicatoreRiduzioneDebitoCR" sheetId="6" state="hidden" r:id="rId6"/>
    <sheet name="Debiti" sheetId="7" state="hidden" r:id="rId7"/>
    <sheet name="ElencoFatture" sheetId="8" state="hidden" r:id="rId8"/>
  </sheets>
  <definedNames>
    <definedName name="_xlnm._FilterDatabase" localSheetId="3" hidden="1">FattureTempi!$A$6:$AI$151</definedName>
    <definedName name="_xlnm._FilterDatabase" localSheetId="4" hidden="1">MandatiTempi!$A$6:$O$6</definedName>
    <definedName name="_xlnm.Print_Area" localSheetId="6">Debiti!$A$1:$AC$69</definedName>
    <definedName name="_xlnm.Print_Area" localSheetId="7">ElencoFatture!$C$1:$P$72</definedName>
    <definedName name="_xlnm.Print_Area" localSheetId="3">FattureTempi!$A$1:$AI$213</definedName>
    <definedName name="_xlnm.Print_Area" localSheetId="5">IndicatoreRiduzioneDebitoCR!$A$1:$M$16</definedName>
  </definedNames>
  <calcPr calcId="181029"/>
</workbook>
</file>

<file path=xl/calcChain.xml><?xml version="1.0" encoding="utf-8"?>
<calcChain xmlns="http://schemas.openxmlformats.org/spreadsheetml/2006/main">
  <c r="J7" i="4" l="1"/>
  <c r="AF7" i="4"/>
  <c r="AG7" i="4"/>
  <c r="AH7" i="4" s="1"/>
  <c r="J8" i="4"/>
  <c r="AG8" i="4" s="1"/>
  <c r="AH8" i="4" s="1"/>
  <c r="AF8" i="4"/>
  <c r="J9" i="4"/>
  <c r="AG9" i="4" s="1"/>
  <c r="AF9" i="4"/>
  <c r="J10" i="4"/>
  <c r="AG10" i="4" s="1"/>
  <c r="AH10" i="4" s="1"/>
  <c r="AF10" i="4"/>
  <c r="J11" i="4"/>
  <c r="AG11" i="4" s="1"/>
  <c r="AH11" i="4" s="1"/>
  <c r="AF11" i="4"/>
  <c r="J12" i="4"/>
  <c r="AG12" i="4" s="1"/>
  <c r="AF12" i="4"/>
  <c r="J13" i="4"/>
  <c r="AG13" i="4" s="1"/>
  <c r="AH13" i="4" s="1"/>
  <c r="AF13" i="4"/>
  <c r="J14" i="4"/>
  <c r="AF14" i="4"/>
  <c r="AG14" i="4"/>
  <c r="AH14" i="4" s="1"/>
  <c r="J15" i="4"/>
  <c r="AG15" i="4" s="1"/>
  <c r="AF15" i="4"/>
  <c r="J16" i="4"/>
  <c r="AG16" i="4" s="1"/>
  <c r="AF16" i="4"/>
  <c r="J17" i="4"/>
  <c r="AF17" i="4"/>
  <c r="AG17" i="4"/>
  <c r="J18" i="4"/>
  <c r="AG18" i="4" s="1"/>
  <c r="AH18" i="4" s="1"/>
  <c r="AF18" i="4"/>
  <c r="J19" i="4"/>
  <c r="AG19" i="4" s="1"/>
  <c r="AF19" i="4"/>
  <c r="J20" i="4"/>
  <c r="AG20" i="4" s="1"/>
  <c r="AH20" i="4" s="1"/>
  <c r="AF20" i="4"/>
  <c r="J21" i="4"/>
  <c r="AG21" i="4" s="1"/>
  <c r="AF21" i="4"/>
  <c r="J22" i="4"/>
  <c r="AF22" i="4"/>
  <c r="AG22" i="4"/>
  <c r="AH22" i="4" s="1"/>
  <c r="J23" i="4"/>
  <c r="AG23" i="4" s="1"/>
  <c r="AH23" i="4" s="1"/>
  <c r="AF23" i="4"/>
  <c r="J24" i="4"/>
  <c r="AG24" i="4" s="1"/>
  <c r="AF24" i="4"/>
  <c r="J25" i="4"/>
  <c r="AG25" i="4" s="1"/>
  <c r="AH25" i="4" s="1"/>
  <c r="AF25" i="4"/>
  <c r="J26" i="4"/>
  <c r="AG26" i="4" s="1"/>
  <c r="AF26" i="4"/>
  <c r="J27" i="4"/>
  <c r="AG27" i="4" s="1"/>
  <c r="AF27" i="4"/>
  <c r="J28" i="4"/>
  <c r="AG28" i="4" s="1"/>
  <c r="AF28" i="4"/>
  <c r="J29" i="4"/>
  <c r="AF29" i="4"/>
  <c r="AG29" i="4"/>
  <c r="J30" i="4"/>
  <c r="AG30" i="4" s="1"/>
  <c r="AH30" i="4" s="1"/>
  <c r="AF30" i="4"/>
  <c r="J31" i="4"/>
  <c r="AG31" i="4" s="1"/>
  <c r="AF31" i="4"/>
  <c r="J32" i="4"/>
  <c r="AG32" i="4" s="1"/>
  <c r="AF32" i="4"/>
  <c r="J33" i="4"/>
  <c r="AG33" i="4" s="1"/>
  <c r="AF33" i="4"/>
  <c r="J34" i="4"/>
  <c r="AG34" i="4" s="1"/>
  <c r="AH34" i="4" s="1"/>
  <c r="AF34" i="4"/>
  <c r="J35" i="4"/>
  <c r="AG35" i="4" s="1"/>
  <c r="AF35" i="4"/>
  <c r="J36" i="4"/>
  <c r="AG36" i="4" s="1"/>
  <c r="AH36" i="4" s="1"/>
  <c r="AF36" i="4"/>
  <c r="J37" i="4"/>
  <c r="AG37" i="4" s="1"/>
  <c r="AF37" i="4"/>
  <c r="J38" i="4"/>
  <c r="AF38" i="4"/>
  <c r="AG38" i="4"/>
  <c r="AH38" i="4" s="1"/>
  <c r="J39" i="4"/>
  <c r="AG39" i="4" s="1"/>
  <c r="AH39" i="4" s="1"/>
  <c r="AF39" i="4"/>
  <c r="J40" i="4"/>
  <c r="AG40" i="4" s="1"/>
  <c r="AF40" i="4"/>
  <c r="J41" i="4"/>
  <c r="AG41" i="4" s="1"/>
  <c r="AH41" i="4" s="1"/>
  <c r="AF41" i="4"/>
  <c r="J42" i="4"/>
  <c r="AG42" i="4" s="1"/>
  <c r="AF42" i="4"/>
  <c r="J43" i="4"/>
  <c r="AG43" i="4" s="1"/>
  <c r="AF43" i="4"/>
  <c r="J44" i="4"/>
  <c r="AG44" i="4" s="1"/>
  <c r="AF44" i="4"/>
  <c r="J45" i="4"/>
  <c r="AF45" i="4"/>
  <c r="AG45" i="4"/>
  <c r="J46" i="4"/>
  <c r="AG46" i="4" s="1"/>
  <c r="AH46" i="4" s="1"/>
  <c r="AF46" i="4"/>
  <c r="J47" i="4"/>
  <c r="AG47" i="4" s="1"/>
  <c r="AF47" i="4"/>
  <c r="J48" i="4"/>
  <c r="AG48" i="4" s="1"/>
  <c r="AF48" i="4"/>
  <c r="J49" i="4"/>
  <c r="AG49" i="4" s="1"/>
  <c r="AF49" i="4"/>
  <c r="J50" i="4"/>
  <c r="AG50" i="4" s="1"/>
  <c r="AH50" i="4" s="1"/>
  <c r="AF50" i="4"/>
  <c r="J51" i="4"/>
  <c r="AG51" i="4" s="1"/>
  <c r="AF51" i="4"/>
  <c r="J52" i="4"/>
  <c r="AG52" i="4" s="1"/>
  <c r="AH52" i="4" s="1"/>
  <c r="AF52" i="4"/>
  <c r="J53" i="4"/>
  <c r="AG53" i="4" s="1"/>
  <c r="AF53" i="4"/>
  <c r="J54" i="4"/>
  <c r="AF54" i="4"/>
  <c r="AG54" i="4"/>
  <c r="AH54" i="4" s="1"/>
  <c r="J55" i="4"/>
  <c r="AG55" i="4" s="1"/>
  <c r="AH55" i="4" s="1"/>
  <c r="AF55" i="4"/>
  <c r="J56" i="4"/>
  <c r="AG56" i="4" s="1"/>
  <c r="AF56" i="4"/>
  <c r="J57" i="4"/>
  <c r="AG57" i="4" s="1"/>
  <c r="AH57" i="4" s="1"/>
  <c r="AF57" i="4"/>
  <c r="J58" i="4"/>
  <c r="AG58" i="4" s="1"/>
  <c r="AF58" i="4"/>
  <c r="J59" i="4"/>
  <c r="AG59" i="4" s="1"/>
  <c r="AF59" i="4"/>
  <c r="J60" i="4"/>
  <c r="AG60" i="4" s="1"/>
  <c r="AF60" i="4"/>
  <c r="J61" i="4"/>
  <c r="AF61" i="4"/>
  <c r="AG61" i="4"/>
  <c r="J62" i="4"/>
  <c r="AG62" i="4" s="1"/>
  <c r="AH62" i="4" s="1"/>
  <c r="AF62" i="4"/>
  <c r="J63" i="4"/>
  <c r="AG63" i="4" s="1"/>
  <c r="AF63" i="4"/>
  <c r="J64" i="4"/>
  <c r="AG64" i="4" s="1"/>
  <c r="AF64" i="4"/>
  <c r="J65" i="4"/>
  <c r="AG65" i="4" s="1"/>
  <c r="AF65" i="4"/>
  <c r="J66" i="4"/>
  <c r="AG66" i="4" s="1"/>
  <c r="AH66" i="4" s="1"/>
  <c r="AF66" i="4"/>
  <c r="J67" i="4"/>
  <c r="AG67" i="4" s="1"/>
  <c r="AF67" i="4"/>
  <c r="J68" i="4"/>
  <c r="AG68" i="4" s="1"/>
  <c r="AH68" i="4" s="1"/>
  <c r="AF68" i="4"/>
  <c r="J69" i="4"/>
  <c r="AG69" i="4" s="1"/>
  <c r="AF69" i="4"/>
  <c r="J70" i="4"/>
  <c r="AF70" i="4"/>
  <c r="AG70" i="4"/>
  <c r="AH70" i="4" s="1"/>
  <c r="J71" i="4"/>
  <c r="AG71" i="4" s="1"/>
  <c r="AH71" i="4" s="1"/>
  <c r="AF71" i="4"/>
  <c r="J72" i="4"/>
  <c r="AG72" i="4" s="1"/>
  <c r="AF72" i="4"/>
  <c r="J73" i="4"/>
  <c r="AG73" i="4" s="1"/>
  <c r="AH73" i="4" s="1"/>
  <c r="AF73" i="4"/>
  <c r="J74" i="4"/>
  <c r="AG74" i="4" s="1"/>
  <c r="AF74" i="4"/>
  <c r="J75" i="4"/>
  <c r="AG75" i="4" s="1"/>
  <c r="AF75" i="4"/>
  <c r="J76" i="4"/>
  <c r="AG76" i="4" s="1"/>
  <c r="AF76" i="4"/>
  <c r="J77" i="4"/>
  <c r="AF77" i="4"/>
  <c r="AG77" i="4"/>
  <c r="J78" i="4"/>
  <c r="AG78" i="4" s="1"/>
  <c r="AH78" i="4" s="1"/>
  <c r="AF78" i="4"/>
  <c r="J79" i="4"/>
  <c r="AG79" i="4" s="1"/>
  <c r="AF79" i="4"/>
  <c r="J80" i="4"/>
  <c r="AG80" i="4" s="1"/>
  <c r="AF80" i="4"/>
  <c r="J81" i="4"/>
  <c r="AG81" i="4" s="1"/>
  <c r="AF81" i="4"/>
  <c r="J82" i="4"/>
  <c r="AG82" i="4" s="1"/>
  <c r="AH82" i="4" s="1"/>
  <c r="AF82" i="4"/>
  <c r="J83" i="4"/>
  <c r="AG83" i="4" s="1"/>
  <c r="AF83" i="4"/>
  <c r="J84" i="4"/>
  <c r="AG84" i="4" s="1"/>
  <c r="AH84" i="4" s="1"/>
  <c r="AF84" i="4"/>
  <c r="J85" i="4"/>
  <c r="AG85" i="4" s="1"/>
  <c r="AF85" i="4"/>
  <c r="J86" i="4"/>
  <c r="AF86" i="4"/>
  <c r="AG86" i="4"/>
  <c r="AH86" i="4" s="1"/>
  <c r="J87" i="4"/>
  <c r="AG87" i="4" s="1"/>
  <c r="AH87" i="4" s="1"/>
  <c r="AF87" i="4"/>
  <c r="J88" i="4"/>
  <c r="AG88" i="4" s="1"/>
  <c r="AF88" i="4"/>
  <c r="J89" i="4"/>
  <c r="AG89" i="4" s="1"/>
  <c r="AF89" i="4"/>
  <c r="J90" i="4"/>
  <c r="AG90" i="4" s="1"/>
  <c r="AF90" i="4"/>
  <c r="J91" i="4"/>
  <c r="AG91" i="4" s="1"/>
  <c r="AF91" i="4"/>
  <c r="J92" i="4"/>
  <c r="AG92" i="4" s="1"/>
  <c r="AF92" i="4"/>
  <c r="J93" i="4"/>
  <c r="AG93" i="4" s="1"/>
  <c r="AF93" i="4"/>
  <c r="J94" i="4"/>
  <c r="AG94" i="4" s="1"/>
  <c r="AF94" i="4"/>
  <c r="J95" i="4"/>
  <c r="AG95" i="4" s="1"/>
  <c r="AF95" i="4"/>
  <c r="J96" i="4"/>
  <c r="AG96" i="4" s="1"/>
  <c r="AF96" i="4"/>
  <c r="J97" i="4"/>
  <c r="AG97" i="4" s="1"/>
  <c r="AF97" i="4"/>
  <c r="J98" i="4"/>
  <c r="AG98" i="4" s="1"/>
  <c r="AF98" i="4"/>
  <c r="J99" i="4"/>
  <c r="AG99" i="4" s="1"/>
  <c r="AF99" i="4"/>
  <c r="J100" i="4"/>
  <c r="AG100" i="4" s="1"/>
  <c r="AF100" i="4"/>
  <c r="J101" i="4"/>
  <c r="AG101" i="4" s="1"/>
  <c r="AF101" i="4"/>
  <c r="J102" i="4"/>
  <c r="AG102" i="4" s="1"/>
  <c r="AF102" i="4"/>
  <c r="J103" i="4"/>
  <c r="AG103" i="4" s="1"/>
  <c r="AF103" i="4"/>
  <c r="J104" i="4"/>
  <c r="AG104" i="4" s="1"/>
  <c r="AF104" i="4"/>
  <c r="J105" i="4"/>
  <c r="AG105" i="4" s="1"/>
  <c r="AF105" i="4"/>
  <c r="J106" i="4"/>
  <c r="AG106" i="4" s="1"/>
  <c r="AF106" i="4"/>
  <c r="J107" i="4"/>
  <c r="AG107" i="4" s="1"/>
  <c r="AF107" i="4"/>
  <c r="J108" i="4"/>
  <c r="AG108" i="4" s="1"/>
  <c r="AF108" i="4"/>
  <c r="J109" i="4"/>
  <c r="AG109" i="4" s="1"/>
  <c r="AF109" i="4"/>
  <c r="J110" i="4"/>
  <c r="AG110" i="4" s="1"/>
  <c r="AF110" i="4"/>
  <c r="J111" i="4"/>
  <c r="AG111" i="4" s="1"/>
  <c r="AF111" i="4"/>
  <c r="J112" i="4"/>
  <c r="AG112" i="4" s="1"/>
  <c r="AF112" i="4"/>
  <c r="J113" i="4"/>
  <c r="AG113" i="4" s="1"/>
  <c r="AF113" i="4"/>
  <c r="J114" i="4"/>
  <c r="AG114" i="4" s="1"/>
  <c r="AF114" i="4"/>
  <c r="J115" i="4"/>
  <c r="AG115" i="4" s="1"/>
  <c r="AF115" i="4"/>
  <c r="J116" i="4"/>
  <c r="AG116" i="4" s="1"/>
  <c r="AF116" i="4"/>
  <c r="J117" i="4"/>
  <c r="AG117" i="4" s="1"/>
  <c r="AF117" i="4"/>
  <c r="J118" i="4"/>
  <c r="AG118" i="4" s="1"/>
  <c r="AF118" i="4"/>
  <c r="J119" i="4"/>
  <c r="AG119" i="4" s="1"/>
  <c r="AF119" i="4"/>
  <c r="J120" i="4"/>
  <c r="AG120" i="4" s="1"/>
  <c r="AF120" i="4"/>
  <c r="J121" i="4"/>
  <c r="AG121" i="4" s="1"/>
  <c r="AF121" i="4"/>
  <c r="J122" i="4"/>
  <c r="AG122" i="4" s="1"/>
  <c r="AF122" i="4"/>
  <c r="J123" i="4"/>
  <c r="AG123" i="4" s="1"/>
  <c r="AF123" i="4"/>
  <c r="J124" i="4"/>
  <c r="AG124" i="4" s="1"/>
  <c r="AF124" i="4"/>
  <c r="J125" i="4"/>
  <c r="AG125" i="4" s="1"/>
  <c r="AF125" i="4"/>
  <c r="J126" i="4"/>
  <c r="AG126" i="4" s="1"/>
  <c r="AF126" i="4"/>
  <c r="J127" i="4"/>
  <c r="AG127" i="4" s="1"/>
  <c r="AF127" i="4"/>
  <c r="J128" i="4"/>
  <c r="AG128" i="4" s="1"/>
  <c r="AF128" i="4"/>
  <c r="J129" i="4"/>
  <c r="AG129" i="4" s="1"/>
  <c r="AF129" i="4"/>
  <c r="J130" i="4"/>
  <c r="AG130" i="4" s="1"/>
  <c r="AF130" i="4"/>
  <c r="J131" i="4"/>
  <c r="AG131" i="4" s="1"/>
  <c r="AF131" i="4"/>
  <c r="J132" i="4"/>
  <c r="AG132" i="4" s="1"/>
  <c r="AF132" i="4"/>
  <c r="J133" i="4"/>
  <c r="AG133" i="4" s="1"/>
  <c r="AF133" i="4"/>
  <c r="J134" i="4"/>
  <c r="AG134" i="4" s="1"/>
  <c r="AF134" i="4"/>
  <c r="J135" i="4"/>
  <c r="AG135" i="4" s="1"/>
  <c r="AF135" i="4"/>
  <c r="J136" i="4"/>
  <c r="AG136" i="4" s="1"/>
  <c r="AF136" i="4"/>
  <c r="J137" i="4"/>
  <c r="AG137" i="4" s="1"/>
  <c r="AF137" i="4"/>
  <c r="J138" i="4"/>
  <c r="AG138" i="4" s="1"/>
  <c r="AF138" i="4"/>
  <c r="J139" i="4"/>
  <c r="AG139" i="4" s="1"/>
  <c r="AF139" i="4"/>
  <c r="J140" i="4"/>
  <c r="AG140" i="4" s="1"/>
  <c r="AF140" i="4"/>
  <c r="J141" i="4"/>
  <c r="AG141" i="4" s="1"/>
  <c r="AF141" i="4"/>
  <c r="J142" i="4"/>
  <c r="AG142" i="4" s="1"/>
  <c r="AF142" i="4"/>
  <c r="J143" i="4"/>
  <c r="AG143" i="4" s="1"/>
  <c r="AF143" i="4"/>
  <c r="J144" i="4"/>
  <c r="AG144" i="4" s="1"/>
  <c r="AF144" i="4"/>
  <c r="J145" i="4"/>
  <c r="AG145" i="4" s="1"/>
  <c r="AF145" i="4"/>
  <c r="J146" i="4"/>
  <c r="AG146" i="4" s="1"/>
  <c r="AF146" i="4"/>
  <c r="J147" i="4"/>
  <c r="AG147" i="4" s="1"/>
  <c r="AF147" i="4"/>
  <c r="J148" i="4"/>
  <c r="AG148" i="4" s="1"/>
  <c r="AF148" i="4"/>
  <c r="J149" i="4"/>
  <c r="AG149" i="4" s="1"/>
  <c r="AF149" i="4"/>
  <c r="J150" i="4"/>
  <c r="AG150" i="4" s="1"/>
  <c r="AF150" i="4"/>
  <c r="J151" i="4"/>
  <c r="AG151" i="4" s="1"/>
  <c r="AF151" i="4"/>
  <c r="M7" i="5"/>
  <c r="O7" i="5"/>
  <c r="P7" i="5"/>
  <c r="M8" i="5"/>
  <c r="O8" i="5"/>
  <c r="P8" i="5"/>
  <c r="M9" i="5"/>
  <c r="O9" i="5"/>
  <c r="P9" i="5"/>
  <c r="M10" i="5"/>
  <c r="O10" i="5"/>
  <c r="P10" i="5"/>
  <c r="M11" i="5"/>
  <c r="O11" i="5"/>
  <c r="P11" i="5"/>
  <c r="M12" i="5"/>
  <c r="O12" i="5"/>
  <c r="P12" i="5"/>
  <c r="M13" i="5"/>
  <c r="O13" i="5"/>
  <c r="P13" i="5"/>
  <c r="M14" i="5"/>
  <c r="O14" i="5"/>
  <c r="P14" i="5"/>
  <c r="M15" i="5"/>
  <c r="O15" i="5"/>
  <c r="P15" i="5"/>
  <c r="M16" i="5"/>
  <c r="O16" i="5"/>
  <c r="P16" i="5"/>
  <c r="M17" i="5"/>
  <c r="O17" i="5"/>
  <c r="P17" i="5"/>
  <c r="M18" i="5"/>
  <c r="O18" i="5"/>
  <c r="P18" i="5"/>
  <c r="M19" i="5"/>
  <c r="O19" i="5"/>
  <c r="P19" i="5"/>
  <c r="M20" i="5"/>
  <c r="O20" i="5"/>
  <c r="P20" i="5"/>
  <c r="M21" i="5"/>
  <c r="O21" i="5"/>
  <c r="P21" i="5"/>
  <c r="M22" i="5"/>
  <c r="O22" i="5"/>
  <c r="P22" i="5"/>
  <c r="M23" i="5"/>
  <c r="O23" i="5"/>
  <c r="P23" i="5"/>
  <c r="M24" i="5"/>
  <c r="O24" i="5"/>
  <c r="P24" i="5"/>
  <c r="M25" i="5"/>
  <c r="O25" i="5"/>
  <c r="P25" i="5"/>
  <c r="M26" i="5"/>
  <c r="O26" i="5"/>
  <c r="P26" i="5"/>
  <c r="M27" i="5"/>
  <c r="O27" i="5"/>
  <c r="P27" i="5"/>
  <c r="M28" i="5"/>
  <c r="O28" i="5"/>
  <c r="P28" i="5"/>
  <c r="M29" i="5"/>
  <c r="O29" i="5"/>
  <c r="P29" i="5"/>
  <c r="M30" i="5"/>
  <c r="O30" i="5"/>
  <c r="P30" i="5"/>
  <c r="M31" i="5"/>
  <c r="O31" i="5"/>
  <c r="P31" i="5"/>
  <c r="M32" i="5"/>
  <c r="O32" i="5"/>
  <c r="P32" i="5"/>
  <c r="M33" i="5"/>
  <c r="O33" i="5"/>
  <c r="P33" i="5"/>
  <c r="M34" i="5"/>
  <c r="O34" i="5"/>
  <c r="P34" i="5"/>
  <c r="M35" i="5"/>
  <c r="O35" i="5"/>
  <c r="P35" i="5"/>
  <c r="M36" i="5"/>
  <c r="O36" i="5"/>
  <c r="P36" i="5"/>
  <c r="M37" i="5"/>
  <c r="O37" i="5"/>
  <c r="P37" i="5"/>
  <c r="M38" i="5"/>
  <c r="O38" i="5"/>
  <c r="P38" i="5"/>
  <c r="M39" i="5"/>
  <c r="O39" i="5"/>
  <c r="P39" i="5"/>
  <c r="M40" i="5"/>
  <c r="O40" i="5"/>
  <c r="P40" i="5"/>
  <c r="M41" i="5"/>
  <c r="O41" i="5"/>
  <c r="P41" i="5"/>
  <c r="M42" i="5"/>
  <c r="O42" i="5"/>
  <c r="P42" i="5"/>
  <c r="M43" i="5"/>
  <c r="O43" i="5"/>
  <c r="P43" i="5"/>
  <c r="M44" i="5"/>
  <c r="O44" i="5"/>
  <c r="P44" i="5"/>
  <c r="M45" i="5"/>
  <c r="O45" i="5"/>
  <c r="P45" i="5"/>
  <c r="M46" i="5"/>
  <c r="O46" i="5"/>
  <c r="P46" i="5"/>
  <c r="M47" i="5"/>
  <c r="O47" i="5"/>
  <c r="P47" i="5"/>
  <c r="M48" i="5"/>
  <c r="O48" i="5"/>
  <c r="P48" i="5"/>
  <c r="M49" i="5"/>
  <c r="O49" i="5"/>
  <c r="P49" i="5"/>
  <c r="M50" i="5"/>
  <c r="O50" i="5"/>
  <c r="P50" i="5"/>
  <c r="M51" i="5"/>
  <c r="O51" i="5"/>
  <c r="P51" i="5"/>
  <c r="M52" i="5"/>
  <c r="O52" i="5"/>
  <c r="P52" i="5"/>
  <c r="M53" i="5"/>
  <c r="O53" i="5"/>
  <c r="P53" i="5"/>
  <c r="M54" i="5"/>
  <c r="O54" i="5"/>
  <c r="P54" i="5"/>
  <c r="M55" i="5"/>
  <c r="O55" i="5"/>
  <c r="P55" i="5"/>
  <c r="M56" i="5"/>
  <c r="O56" i="5"/>
  <c r="P56" i="5"/>
  <c r="M57" i="5"/>
  <c r="O57" i="5"/>
  <c r="P57" i="5"/>
  <c r="N59" i="5"/>
  <c r="O60" i="5" s="1"/>
  <c r="O59" i="5"/>
  <c r="C7" i="6"/>
  <c r="C9" i="6"/>
  <c r="G9" i="6"/>
  <c r="C10" i="6"/>
  <c r="C11" i="6"/>
  <c r="G11" i="6" s="1"/>
  <c r="C13" i="6"/>
  <c r="G13" i="6"/>
  <c r="L13" i="6" s="1"/>
  <c r="G15" i="6"/>
  <c r="L15" i="6" s="1"/>
  <c r="E5" i="6" s="1"/>
  <c r="H8" i="8"/>
  <c r="AH150" i="4" l="1"/>
  <c r="AH148" i="4"/>
  <c r="AH146" i="4"/>
  <c r="AH144" i="4"/>
  <c r="AH142" i="4"/>
  <c r="AH140" i="4"/>
  <c r="AH138" i="4"/>
  <c r="AH136" i="4"/>
  <c r="AH134" i="4"/>
  <c r="AH132" i="4"/>
  <c r="AH130" i="4"/>
  <c r="AH128" i="4"/>
  <c r="AH126" i="4"/>
  <c r="AH124" i="4"/>
  <c r="AH122" i="4"/>
  <c r="AH120" i="4"/>
  <c r="AH118" i="4"/>
  <c r="AH116" i="4"/>
  <c r="AH114" i="4"/>
  <c r="AH112" i="4"/>
  <c r="AH110" i="4"/>
  <c r="AH108" i="4"/>
  <c r="AH106" i="4"/>
  <c r="AH104" i="4"/>
  <c r="AH102" i="4"/>
  <c r="AH100" i="4"/>
  <c r="AH98" i="4"/>
  <c r="AH96" i="4"/>
  <c r="AH94" i="4"/>
  <c r="AH92" i="4"/>
  <c r="AH90" i="4"/>
  <c r="AH81" i="4"/>
  <c r="AH79" i="4"/>
  <c r="AH76" i="4"/>
  <c r="AH74" i="4"/>
  <c r="AH65" i="4"/>
  <c r="AH63" i="4"/>
  <c r="AH60" i="4"/>
  <c r="AH58" i="4"/>
  <c r="AH49" i="4"/>
  <c r="AH47" i="4"/>
  <c r="AH44" i="4"/>
  <c r="AH42" i="4"/>
  <c r="AH33" i="4"/>
  <c r="AH31" i="4"/>
  <c r="AH28" i="4"/>
  <c r="AH26" i="4"/>
  <c r="AH19" i="4"/>
  <c r="AH16" i="4"/>
  <c r="AH12" i="4"/>
  <c r="AH9" i="4"/>
  <c r="AH15" i="4"/>
  <c r="AH149" i="4"/>
  <c r="AH145" i="4"/>
  <c r="AH141" i="4"/>
  <c r="AH137" i="4"/>
  <c r="AH133" i="4"/>
  <c r="AH129" i="4"/>
  <c r="AH125" i="4"/>
  <c r="AH121" i="4"/>
  <c r="AH117" i="4"/>
  <c r="AH113" i="4"/>
  <c r="AH109" i="4"/>
  <c r="AH105" i="4"/>
  <c r="AH101" i="4"/>
  <c r="AH99" i="4"/>
  <c r="AH95" i="4"/>
  <c r="AH93" i="4"/>
  <c r="AH91" i="4"/>
  <c r="AH88" i="4"/>
  <c r="AH83" i="4"/>
  <c r="AH80" i="4"/>
  <c r="AH75" i="4"/>
  <c r="AH72" i="4"/>
  <c r="AH67" i="4"/>
  <c r="AH64" i="4"/>
  <c r="AH59" i="4"/>
  <c r="AH56" i="4"/>
  <c r="AH51" i="4"/>
  <c r="AH48" i="4"/>
  <c r="AH43" i="4"/>
  <c r="AH40" i="4"/>
  <c r="AH35" i="4"/>
  <c r="AH32" i="4"/>
  <c r="AH27" i="4"/>
  <c r="AH151" i="4"/>
  <c r="AH147" i="4"/>
  <c r="AH143" i="4"/>
  <c r="AH139" i="4"/>
  <c r="AH135" i="4"/>
  <c r="AH131" i="4"/>
  <c r="AH127" i="4"/>
  <c r="AH123" i="4"/>
  <c r="AH119" i="4"/>
  <c r="AH115" i="4"/>
  <c r="AH111" i="4"/>
  <c r="AH107" i="4"/>
  <c r="AH103" i="4"/>
  <c r="AH97" i="4"/>
  <c r="AH85" i="4"/>
  <c r="AH77" i="4"/>
  <c r="AH69" i="4"/>
  <c r="AH61" i="4"/>
  <c r="AH53" i="4"/>
  <c r="AH45" i="4"/>
  <c r="AH37" i="4"/>
  <c r="AH29" i="4"/>
  <c r="AH21" i="4"/>
  <c r="AH17" i="4"/>
  <c r="AH24" i="4"/>
  <c r="AG153" i="4"/>
  <c r="AH89" i="4"/>
  <c r="AH153" i="4" l="1"/>
  <c r="O62" i="5" s="1"/>
  <c r="O65" i="5" s="1"/>
  <c r="N62" i="5"/>
  <c r="N65" i="5" s="1"/>
  <c r="O66" i="5" s="1"/>
  <c r="AH154" i="4" l="1"/>
  <c r="O63" i="5" s="1"/>
</calcChain>
</file>

<file path=xl/sharedStrings.xml><?xml version="1.0" encoding="utf-8"?>
<sst xmlns="http://schemas.openxmlformats.org/spreadsheetml/2006/main" count="2586" uniqueCount="903">
  <si>
    <t>Esportazione Mandati x SIOPE</t>
  </si>
  <si>
    <t>Creditore</t>
  </si>
  <si>
    <t>Codice CIG</t>
  </si>
  <si>
    <t>Numero Mandato</t>
  </si>
  <si>
    <t>Data Mandato</t>
  </si>
  <si>
    <t>Causale Mandato</t>
  </si>
  <si>
    <t>Codice Siope</t>
  </si>
  <si>
    <t>Descrizione Siope</t>
  </si>
  <si>
    <t>Importo Mandato</t>
  </si>
  <si>
    <t>Provvedimento Impegno</t>
  </si>
  <si>
    <t>Consip/Mepa</t>
  </si>
  <si>
    <t>di cui Acquisto Consip/Mepa</t>
  </si>
  <si>
    <t>Comune di DEMO</t>
  </si>
  <si>
    <t>Numero Giorni Pagamento Standard (D)</t>
  </si>
  <si>
    <t>Registrazione</t>
  </si>
  <si>
    <t>Documento</t>
  </si>
  <si>
    <t>Protocollo</t>
  </si>
  <si>
    <t>Area Gestione</t>
  </si>
  <si>
    <t>Capitolo di Bilancio</t>
  </si>
  <si>
    <t>Impegno</t>
  </si>
  <si>
    <t>Mandato</t>
  </si>
  <si>
    <t>Anno</t>
  </si>
  <si>
    <t>Progr.</t>
  </si>
  <si>
    <t>Data (A)</t>
  </si>
  <si>
    <t>Numero</t>
  </si>
  <si>
    <t>Data</t>
  </si>
  <si>
    <t>Descrizione</t>
  </si>
  <si>
    <t>Importo</t>
  </si>
  <si>
    <t>CIG</t>
  </si>
  <si>
    <t>Data (B)</t>
  </si>
  <si>
    <t>Ragione Sociale</t>
  </si>
  <si>
    <t>Partita IVA</t>
  </si>
  <si>
    <t>Codice Fiscale</t>
  </si>
  <si>
    <t>Codice</t>
  </si>
  <si>
    <t>Voce</t>
  </si>
  <si>
    <t>Capitolo</t>
  </si>
  <si>
    <t>Articolo</t>
  </si>
  <si>
    <t>Sub</t>
  </si>
  <si>
    <t>Data (C)</t>
  </si>
  <si>
    <t>Pagamento (C)</t>
  </si>
  <si>
    <t>(D)</t>
  </si>
  <si>
    <t>Estremi Calcolo D.L. 66/2014</t>
  </si>
  <si>
    <t>Diff. (F=C-E)</t>
  </si>
  <si>
    <t>Gg. Pag. (G)</t>
  </si>
  <si>
    <t>H=G o D</t>
  </si>
  <si>
    <t>Ricezione (E=B o A)</t>
  </si>
  <si>
    <t xml:space="preserve">Differenza </t>
  </si>
  <si>
    <t>Liquidazione</t>
  </si>
  <si>
    <t>Ritardi x Responsabilità Creditore</t>
  </si>
  <si>
    <t>Ricezione (A)</t>
  </si>
  <si>
    <t>Pagamento (B)</t>
  </si>
  <si>
    <t>Diff. (C=A-B)</t>
  </si>
  <si>
    <t>Gg. Pag. (E)</t>
  </si>
  <si>
    <t>F=E o D</t>
  </si>
  <si>
    <t>D.L. 66 / 2014 - Tempestività dei Pagamenti - Elenco Mandati senza Fatture</t>
  </si>
  <si>
    <t>D.L. 66 / 2014 - Tempestività dei Pagamenti - Elenco Fatture Pagate</t>
  </si>
  <si>
    <t>Tempestività dei Pagamenti - Elenco Mandati senza Fatture - Periodo 01/01/2025 - 31/03/2025</t>
  </si>
  <si>
    <t>Tempestività dei Pagamenti - Elenco Fatture Pagate - Periodo 01/01/2025 - 31/03/2025</t>
  </si>
  <si>
    <t>Data Scadenza (A)</t>
  </si>
  <si>
    <t>Data Pagamento (B)</t>
  </si>
  <si>
    <t>Importo Fattura (D)</t>
  </si>
  <si>
    <t>Differenza giorni (C=B-A)</t>
  </si>
  <si>
    <t>Indicatore Fattura (E=C X D)</t>
  </si>
  <si>
    <t>Dati Fattura</t>
  </si>
  <si>
    <t>Calcolo</t>
  </si>
  <si>
    <t>ESCLUDI DAL CALCOLO</t>
  </si>
  <si>
    <t>Importo Fattura</t>
  </si>
  <si>
    <t>IVA</t>
  </si>
  <si>
    <t>Scissione Pagamenti</t>
  </si>
  <si>
    <t>Importo Dovuto</t>
  </si>
  <si>
    <t>Data Scadenza</t>
  </si>
  <si>
    <t>Scadenza</t>
  </si>
  <si>
    <t>Ammontare Complessivo dei Debiti e Numero Imprese Creditrici</t>
  </si>
  <si>
    <t>Ammontare Complessivo dei Debiti</t>
  </si>
  <si>
    <t>Numero Imprese Creditrici</t>
  </si>
  <si>
    <t>(Da Nota IFEL del 21/11/2019)</t>
  </si>
  <si>
    <r>
      <t xml:space="preserve"> &gt; se </t>
    </r>
    <r>
      <rPr>
        <b/>
        <i/>
        <sz val="9"/>
        <color indexed="8"/>
        <rFont val="Calibri"/>
        <family val="2"/>
      </rPr>
      <t>R</t>
    </r>
    <r>
      <rPr>
        <i/>
        <sz val="9"/>
        <color indexed="8"/>
        <rFont val="Calibri"/>
        <family val="2"/>
      </rPr>
      <t xml:space="preserve"> &gt; 0,9 allora l’indicatore fa scattare l’obbligo di accantonamento per mancata riduzione del debito pregresso secondo la quota massima del 5%. </t>
    </r>
  </si>
  <si>
    <r>
      <t xml:space="preserve">     &gt; se </t>
    </r>
    <r>
      <rPr>
        <b/>
        <i/>
        <sz val="9"/>
        <color indexed="8"/>
        <rFont val="Calibri"/>
        <family val="2"/>
      </rPr>
      <t>R</t>
    </r>
    <r>
      <rPr>
        <i/>
        <sz val="9"/>
        <color indexed="8"/>
        <rFont val="Calibri"/>
        <family val="2"/>
      </rPr>
      <t xml:space="preserve"> &lt;= 0,9 allora l’indicatore individua un caso da non sanzionare sotto il profilo della mancata riduzione del debito pregresso e si passa ad elaborare il ritardo annuale dei pagamenti;</t>
    </r>
  </si>
  <si>
    <r>
      <t xml:space="preserve">  o calcoliamo il rapporto dei due importi</t>
    </r>
    <r>
      <rPr>
        <b/>
        <i/>
        <sz val="9"/>
        <color indexed="8"/>
        <rFont val="Calibri"/>
        <family val="2"/>
      </rPr>
      <t xml:space="preserve"> R</t>
    </r>
    <r>
      <rPr>
        <i/>
        <sz val="9"/>
        <color indexed="8"/>
        <rFont val="Calibri"/>
        <family val="2"/>
      </rPr>
      <t>=(STOCK-1)/(STOCK-2)</t>
    </r>
  </si>
  <si>
    <r>
      <t xml:space="preserve">  o calcoliamo l’ammontare dello stock di debiti commerciali residui scaduti e non pagati alla fine del secondo esercizio precedente, che chiameremo </t>
    </r>
    <r>
      <rPr>
        <b/>
        <i/>
        <sz val="9"/>
        <color indexed="8"/>
        <rFont val="Calibri"/>
        <family val="2"/>
      </rPr>
      <t>STOCK-2</t>
    </r>
    <r>
      <rPr>
        <i/>
        <sz val="9"/>
        <color indexed="8"/>
        <rFont val="Calibri"/>
        <family val="2"/>
      </rPr>
      <t xml:space="preserve">;   </t>
    </r>
  </si>
  <si>
    <t xml:space="preserve">- altrimenti (STOCK-1 maggiore del 5% del totale fatture): </t>
  </si>
  <si>
    <t xml:space="preserve">  o  l’indicatore individua un caso da non sanzionare sotto il profilo della  mancata riduzione del debito pregresso e si passa ad elaborare l’indicatore di ritardo annuale dei pagamenti;</t>
  </si>
  <si>
    <r>
      <t xml:space="preserve">- se </t>
    </r>
    <r>
      <rPr>
        <b/>
        <i/>
        <sz val="9"/>
        <color indexed="8"/>
        <rFont val="Calibri"/>
        <family val="2"/>
      </rPr>
      <t>STOCK-1</t>
    </r>
    <r>
      <rPr>
        <i/>
        <sz val="9"/>
        <color indexed="8"/>
        <rFont val="Calibri"/>
        <family val="2"/>
      </rPr>
      <t xml:space="preserve"> è minore o uguale al 5% del totale delle fatture ricevute nell’esercizio precedente: </t>
    </r>
  </si>
  <si>
    <r>
      <t xml:space="preserve">- calcoliamo l’ammontare dello stock di debiti commerciali residui scaduti e non pagati alla fine dell’esercizio precedente, che chiameremo </t>
    </r>
    <r>
      <rPr>
        <b/>
        <i/>
        <sz val="9"/>
        <color indexed="8"/>
        <rFont val="Calibri"/>
        <family val="2"/>
      </rPr>
      <t>STOCK-1</t>
    </r>
    <r>
      <rPr>
        <i/>
        <sz val="9"/>
        <color indexed="8"/>
        <rFont val="Calibri"/>
        <family val="2"/>
      </rPr>
      <t xml:space="preserve">; </t>
    </r>
  </si>
  <si>
    <t xml:space="preserve">L’algoritmo per il calcolo dell’indicatore di riduzione del debito è il seguente: </t>
  </si>
  <si>
    <t>(2)</t>
  </si>
  <si>
    <t>(R) &lt;= 0,90</t>
  </si>
  <si>
    <t>Rapporto Stock (R) = (STOCK - 1) / (STOCK - 2)</t>
  </si>
  <si>
    <t>Ammontare Complessivo dei Debiti 2019 (STOCK - 2)</t>
  </si>
  <si>
    <t>(1)</t>
  </si>
  <si>
    <t>(STOCK - 1) &lt;=  5 % dell'Importo delle fatture</t>
  </si>
  <si>
    <t xml:space="preserve"> 5% dell'Importo Totale delle Fatture</t>
  </si>
  <si>
    <t xml:space="preserve">Importo Totale Fatture dell'Anno </t>
  </si>
  <si>
    <t>*Vedi dettaglio nel foglio ElencoFatture</t>
  </si>
  <si>
    <t>Importo Totale Fatture dell'Anno (NETTO)</t>
  </si>
  <si>
    <t>Importo Totale Fatture dell'Anno (IVA)</t>
  </si>
  <si>
    <t>5 % fatture</t>
  </si>
  <si>
    <t>Importo Totale Fatture dell'Anno (LORDO)</t>
  </si>
  <si>
    <t>*Vedi dettaglio nel foglio Debiti</t>
  </si>
  <si>
    <t>Ammontare Complessivo dei Debiti 2020 (STOCK - 1)</t>
  </si>
  <si>
    <t>Rispettato se (1) o (2) è uguale a SI</t>
  </si>
  <si>
    <t>RISPETTATO</t>
  </si>
  <si>
    <t xml:space="preserve">Indicatore di Riduzione del Debito Commerciale Residuo </t>
  </si>
  <si>
    <t>Indicatore di Riduzione del Debito Commerciale Residuo</t>
  </si>
  <si>
    <t>Importo IVA</t>
  </si>
  <si>
    <t>Data PEC / Data Protocollo/ Data Registrazione</t>
  </si>
  <si>
    <t>Stato Fattura    (I / L / P)</t>
  </si>
  <si>
    <t>Numero Movimento</t>
  </si>
  <si>
    <t>Vengono visualizzate tutte le Fatture Acquisto la cui data PEC (in altrnativa se non valorizzata Data Protocollo o Data Registrazione) è del 2020</t>
  </si>
  <si>
    <t>Importi CALCOLO</t>
  </si>
  <si>
    <t>Importi TOTALI</t>
  </si>
  <si>
    <t>Indicatore di Riduzione del Debito Residuo - Elenco Fatture dell'Anno</t>
  </si>
  <si>
    <t>(*) Importo Complessivo dei Debiti al Netto dell'Iva</t>
  </si>
  <si>
    <t>Identificativo SDI</t>
  </si>
  <si>
    <t>Importo Calcolo</t>
  </si>
  <si>
    <t>Importo Totale Fatture dell'Anno (IVA SPLIT PAYMENT)</t>
  </si>
  <si>
    <t>Importo Totale Fatture dell'Anno (NETTO IVA SPLIT PAYMENT)</t>
  </si>
  <si>
    <t>Importo Totale Fatture dell'Anno (NETTO SPLIT PAYMENT)</t>
  </si>
  <si>
    <t>Comune di Montalto Pavese</t>
  </si>
  <si>
    <t>BOL_SI_PA20240002318</t>
  </si>
  <si>
    <t>Acqua fontanella P.zza Vittorio Veneto  -IV trimestre 2024</t>
  </si>
  <si>
    <t>SI</t>
  </si>
  <si>
    <t/>
  </si>
  <si>
    <t>2024</t>
  </si>
  <si>
    <t>485</t>
  </si>
  <si>
    <t>PAVIA ACQUE S.C.A.R.L.</t>
  </si>
  <si>
    <t>02234900187</t>
  </si>
  <si>
    <t>3</t>
  </si>
  <si>
    <t>SERVIZIO TECNICO</t>
  </si>
  <si>
    <t>1090403</t>
  </si>
  <si>
    <t>87</t>
  </si>
  <si>
    <t>NO</t>
  </si>
  <si>
    <t>7/A</t>
  </si>
  <si>
    <t>Incarico medico competente anno 2024 (F. 7) visite annuali 4 dipendenti</t>
  </si>
  <si>
    <t>B32448737E</t>
  </si>
  <si>
    <t>4378</t>
  </si>
  <si>
    <t>ENRICO BALDI</t>
  </si>
  <si>
    <t>01652060185</t>
  </si>
  <si>
    <t>BLDNRC58A16M109I</t>
  </si>
  <si>
    <t>1</t>
  </si>
  <si>
    <t>SERVIZIO AMMINISTRATIVO</t>
  </si>
  <si>
    <t>2080101</t>
  </si>
  <si>
    <t>82</t>
  </si>
  <si>
    <t>471/24</t>
  </si>
  <si>
    <t>ACQUISTO LIBRI DI NATALE PER I BAMBINI DELLA SCUOLA (F. 471)</t>
  </si>
  <si>
    <t>B4AD8AF719</t>
  </si>
  <si>
    <t>4830</t>
  </si>
  <si>
    <t>LIBRISCUOLA SNC  DI PRETI MICHELE &amp; C.</t>
  </si>
  <si>
    <t>02879160188</t>
  </si>
  <si>
    <t>1010802</t>
  </si>
  <si>
    <t>81</t>
  </si>
  <si>
    <t>V03240025141</t>
  </si>
  <si>
    <t>Illuminazione Costa Bruciata Ottobre - Novembre 2024 (F. 5141)</t>
  </si>
  <si>
    <t>ZAE13FF919</t>
  </si>
  <si>
    <t>5071</t>
  </si>
  <si>
    <t>SORGENIA SPA</t>
  </si>
  <si>
    <t>12874490159</t>
  </si>
  <si>
    <t>07756640012</t>
  </si>
  <si>
    <t>1080203</t>
  </si>
  <si>
    <t>10</t>
  </si>
  <si>
    <t>V03240025192</t>
  </si>
  <si>
    <t>Illuminazione Via del Pozzo Ottobre Novembre 2024 (F. 5192)</t>
  </si>
  <si>
    <t>5070</t>
  </si>
  <si>
    <t>9</t>
  </si>
  <si>
    <t>V03240025285</t>
  </si>
  <si>
    <t>Codice cliente: 2119900 Servizio di fornitura energia elettrica POD IT001E19978877 (consumi fatturati 0.00 kWh) PIAZZA IV NOVEMBRE,6,  27040, MONTALTO PAVESE,  PV, LOM, ITA</t>
  </si>
  <si>
    <t>5074</t>
  </si>
  <si>
    <t>8</t>
  </si>
  <si>
    <t>V03240025386</t>
  </si>
  <si>
    <t>Illuminazione Ca del fosso Ottobre - Novembre 2024 (F. 5386)</t>
  </si>
  <si>
    <t>5072</t>
  </si>
  <si>
    <t>7</t>
  </si>
  <si>
    <t>750</t>
  </si>
  <si>
    <t>Sostituzione n. 2 pneumatici (anteriori) Scuolabus (F.750)</t>
  </si>
  <si>
    <t>B4BE19402A</t>
  </si>
  <si>
    <t>5056</t>
  </si>
  <si>
    <t>Bossalini Gomme</t>
  </si>
  <si>
    <t>00652790189</t>
  </si>
  <si>
    <t>1080103</t>
  </si>
  <si>
    <t>6</t>
  </si>
  <si>
    <t>24V002-0734</t>
  </si>
  <si>
    <t>Servizio raccolta rifiuti 2024</t>
  </si>
  <si>
    <t>2025</t>
  </si>
  <si>
    <t>12</t>
  </si>
  <si>
    <t>BRONI STRADELLA PUBBLICA SRL</t>
  </si>
  <si>
    <t>02419480187</t>
  </si>
  <si>
    <t>1090503</t>
  </si>
  <si>
    <t>4</t>
  </si>
  <si>
    <t>SF00168228</t>
  </si>
  <si>
    <t>Illuminazione pubblica dicembre 2024 (F.8228)</t>
  </si>
  <si>
    <t>ZED0191C1A</t>
  </si>
  <si>
    <t>5101</t>
  </si>
  <si>
    <t>Enel Sole Srl</t>
  </si>
  <si>
    <t>05999811002</t>
  </si>
  <si>
    <t>02322600541</t>
  </si>
  <si>
    <t>SF00168674</t>
  </si>
  <si>
    <t>Illuminazione pubblica dicembre 2024 (F. 8674)</t>
  </si>
  <si>
    <t>5100</t>
  </si>
  <si>
    <t>11</t>
  </si>
  <si>
    <t>12025027</t>
  </si>
  <si>
    <t>Servizio internet e linea telefonica  (F. 5027)</t>
  </si>
  <si>
    <t>136</t>
  </si>
  <si>
    <t>FASTCON SRL</t>
  </si>
  <si>
    <t>02179910183</t>
  </si>
  <si>
    <t>1110703</t>
  </si>
  <si>
    <t>5</t>
  </si>
  <si>
    <t>BOL_SI_PA20250000004</t>
  </si>
  <si>
    <t>Idrante Municipio 2 semestre 2024 (F. 04)</t>
  </si>
  <si>
    <t>140</t>
  </si>
  <si>
    <t>BOL_SI_PA20250000005</t>
  </si>
  <si>
    <t>Idrante Cascina nuova II semestre 2024 (F. 05)</t>
  </si>
  <si>
    <t>138</t>
  </si>
  <si>
    <t>BOL_SI_PA20250000006</t>
  </si>
  <si>
    <t>Idrante Costa Gallotti II semestre 2024</t>
  </si>
  <si>
    <t>137</t>
  </si>
  <si>
    <t>25/01</t>
  </si>
  <si>
    <t>Servizio mensa scuola primaria e scuola dell'infanzia Dicembre 2024</t>
  </si>
  <si>
    <t>Z0737CA5C7</t>
  </si>
  <si>
    <t>142</t>
  </si>
  <si>
    <t>COOPERATIVA SOCIALE ROSA DEI VENTI Soc. coop. Onlus</t>
  </si>
  <si>
    <t>01639840188</t>
  </si>
  <si>
    <t>1040503</t>
  </si>
  <si>
    <t>13</t>
  </si>
  <si>
    <t>PJ09307749</t>
  </si>
  <si>
    <t>Carburante macchina comunale e scuolabus dicembre 2024 (F. 749)</t>
  </si>
  <si>
    <t>Z2435D7BAD</t>
  </si>
  <si>
    <t>42</t>
  </si>
  <si>
    <t>KUWAIT</t>
  </si>
  <si>
    <t>00435970587</t>
  </si>
  <si>
    <t>1040502</t>
  </si>
  <si>
    <t>14</t>
  </si>
  <si>
    <t>00183/S</t>
  </si>
  <si>
    <t>RINNOVO ABBONAMENTO PROGETTO OMNIA ANNO 2025 (F.183/S)</t>
  </si>
  <si>
    <t>B4C8429AE3</t>
  </si>
  <si>
    <t>139</t>
  </si>
  <si>
    <t>Grafiche E.Gaspari S.r.l.</t>
  </si>
  <si>
    <t>00089070403</t>
  </si>
  <si>
    <t>18</t>
  </si>
  <si>
    <t>1010702</t>
  </si>
  <si>
    <t>19</t>
  </si>
  <si>
    <t>1_25</t>
  </si>
  <si>
    <t>ASSISTENZA DOMICILIARE MINORI dal 1/9/24 al 31/12/24 (F. 25)</t>
  </si>
  <si>
    <t>B2CACAFB34</t>
  </si>
  <si>
    <t>141</t>
  </si>
  <si>
    <t>Cooperativa Sociale La Sveglia Onlus</t>
  </si>
  <si>
    <t>02385390188</t>
  </si>
  <si>
    <t>1100203</t>
  </si>
  <si>
    <t>27</t>
  </si>
  <si>
    <t>2/E</t>
  </si>
  <si>
    <t>Supporto servizio ufficio tributi dal 06/06/2024 al 31/12/2024  da accertamenti IMU/TARI (F.2/E)</t>
  </si>
  <si>
    <t>Z0A3DFBE41</t>
  </si>
  <si>
    <t>77</t>
  </si>
  <si>
    <t>F.M. SERVIZI S.A.S. DI FILIPPO MAGISTRALI E C.</t>
  </si>
  <si>
    <t>02388480341</t>
  </si>
  <si>
    <t>2</t>
  </si>
  <si>
    <t>SERVIZIO FINANZIARIO</t>
  </si>
  <si>
    <t>1010803</t>
  </si>
  <si>
    <t>26</t>
  </si>
  <si>
    <t>6 / 4137 / 2024</t>
  </si>
  <si>
    <t>Servizio elaborazione paghe 4° trim. 2024 (F. 4137)</t>
  </si>
  <si>
    <t>Z1738B2348</t>
  </si>
  <si>
    <t>152</t>
  </si>
  <si>
    <t>ALMA S.P.A.</t>
  </si>
  <si>
    <t>00572290047</t>
  </si>
  <si>
    <t>15</t>
  </si>
  <si>
    <t>3/1</t>
  </si>
  <si>
    <t>Servizio mensa scolastica dal 01/09/2024 al 31/12/2024 (F. 3/1)</t>
  </si>
  <si>
    <t>B30943613F</t>
  </si>
  <si>
    <t>61</t>
  </si>
  <si>
    <t>ALESSANDRO GIRIBALDI</t>
  </si>
  <si>
    <t>02740260183</t>
  </si>
  <si>
    <t>GRBLSN84B12B201Z</t>
  </si>
  <si>
    <t>28</t>
  </si>
  <si>
    <t>1122/00</t>
  </si>
  <si>
    <t>Manutenzione straordinaria furgone (F. 1122)</t>
  </si>
  <si>
    <t>B486921442</t>
  </si>
  <si>
    <t>105</t>
  </si>
  <si>
    <t>SCARICABAROZZI MARIO &amp; C. SNC</t>
  </si>
  <si>
    <t>00167650183</t>
  </si>
  <si>
    <t>173</t>
  </si>
  <si>
    <t>172</t>
  </si>
  <si>
    <t>1123/00</t>
  </si>
  <si>
    <t>Integrazione manutenzione straordinaria furgone DaiLy (F. 1123)</t>
  </si>
  <si>
    <t>B4FD7A2335</t>
  </si>
  <si>
    <t>104</t>
  </si>
  <si>
    <t>2010501</t>
  </si>
  <si>
    <t>171</t>
  </si>
  <si>
    <t>170</t>
  </si>
  <si>
    <t>005076085627</t>
  </si>
  <si>
    <t>Illuminazione Ca del Fosso Lug./Ago. 2024 (F. 5627)</t>
  </si>
  <si>
    <t>4888</t>
  </si>
  <si>
    <t>Enel Energia S.p.A.</t>
  </si>
  <si>
    <t>15844561009</t>
  </si>
  <si>
    <t>06655971007</t>
  </si>
  <si>
    <t>17</t>
  </si>
  <si>
    <t>005085731381</t>
  </si>
  <si>
    <t>Illuminazione Ca' del Fosso Sett./Ot. 2024 (F. 1381)</t>
  </si>
  <si>
    <t>4889</t>
  </si>
  <si>
    <t>16</t>
  </si>
  <si>
    <t>005200905576</t>
  </si>
  <si>
    <t>Illuminazione pubblica dicembre 2024 (F. 5576)</t>
  </si>
  <si>
    <t>000000000</t>
  </si>
  <si>
    <t>186</t>
  </si>
  <si>
    <t>35</t>
  </si>
  <si>
    <t>005200905577</t>
  </si>
  <si>
    <t>Illuminazione Ca' del Fosso nov. dic. 2024 (F. 5577)</t>
  </si>
  <si>
    <t>195</t>
  </si>
  <si>
    <t>34</t>
  </si>
  <si>
    <t>005200905578</t>
  </si>
  <si>
    <t>Illuminazione Piazza IV Novembre nov. dic.2024 (F. 5578)</t>
  </si>
  <si>
    <t>196</t>
  </si>
  <si>
    <t>33</t>
  </si>
  <si>
    <t>005200905579</t>
  </si>
  <si>
    <t>Illuminazione Piazza Vittorio Veneto Nov. Dic. 2024 (F. 5579)</t>
  </si>
  <si>
    <t>190</t>
  </si>
  <si>
    <t>32</t>
  </si>
  <si>
    <t>005200905580</t>
  </si>
  <si>
    <t>Illuminazione pubblica dicembre 2024 (F. 5580)</t>
  </si>
  <si>
    <t>191</t>
  </si>
  <si>
    <t>31</t>
  </si>
  <si>
    <t>005200905581</t>
  </si>
  <si>
    <t>Illuminazione Frazione Finigeto Dic. 2024 (F.5581)</t>
  </si>
  <si>
    <t>193</t>
  </si>
  <si>
    <t>30</t>
  </si>
  <si>
    <t>005200905582</t>
  </si>
  <si>
    <t>Illuminazione Pubblica Dicembre 2024 (F. 5582)</t>
  </si>
  <si>
    <t>192</t>
  </si>
  <si>
    <t>29</t>
  </si>
  <si>
    <t>5/2025</t>
  </si>
  <si>
    <t>Manutenzione straordinaria cancello centro sportivo</t>
  </si>
  <si>
    <t>B34DD0E621</t>
  </si>
  <si>
    <t>194</t>
  </si>
  <si>
    <t>SHKEMBI SPARTAK</t>
  </si>
  <si>
    <t>02142590187</t>
  </si>
  <si>
    <t>SHKSRT69B01Z100M</t>
  </si>
  <si>
    <t>117</t>
  </si>
  <si>
    <t>4/E</t>
  </si>
  <si>
    <t>Manutenzione ascensore Palazzo Cristina 2024/2025 (F. 4/E)</t>
  </si>
  <si>
    <t>Z7B39C089C</t>
  </si>
  <si>
    <t>177</t>
  </si>
  <si>
    <t>MARIVO ASCENSORI S.R.L.</t>
  </si>
  <si>
    <t>02339950186</t>
  </si>
  <si>
    <t>1010503</t>
  </si>
  <si>
    <t>36</t>
  </si>
  <si>
    <t>13000040</t>
  </si>
  <si>
    <t>Illuminazione Palazzo Cristina Dicembre 2024 (F. 40)</t>
  </si>
  <si>
    <t>249</t>
  </si>
  <si>
    <t>BRONI STRADELLA GAS E LUCE S.R.L.</t>
  </si>
  <si>
    <t>01967760180</t>
  </si>
  <si>
    <t>37</t>
  </si>
  <si>
    <t>13000041</t>
  </si>
  <si>
    <t>Illuminazione Muso delle Api Dicembre 2024 (F. 41)</t>
  </si>
  <si>
    <t>250</t>
  </si>
  <si>
    <t>39</t>
  </si>
  <si>
    <t>13000042</t>
  </si>
  <si>
    <t>Illuminazione campo sportivo dicembre 2024 (F. 42)</t>
  </si>
  <si>
    <t>248</t>
  </si>
  <si>
    <t>38</t>
  </si>
  <si>
    <t>13000043</t>
  </si>
  <si>
    <t>Illuminazione pesa pubblica dicembre 2024 (F. 43)</t>
  </si>
  <si>
    <t>251</t>
  </si>
  <si>
    <t>40</t>
  </si>
  <si>
    <t>13000044</t>
  </si>
  <si>
    <t>Illuminazione scuola dicembre 2024 (F.44)</t>
  </si>
  <si>
    <t>244</t>
  </si>
  <si>
    <t>41</t>
  </si>
  <si>
    <t>13000045</t>
  </si>
  <si>
    <t>Illuminazione Ambulatorio dicembre 2024 (f. 45)</t>
  </si>
  <si>
    <t>255</t>
  </si>
  <si>
    <t>13000046</t>
  </si>
  <si>
    <t>Illuminazione Municipio dicembre 2024 (F. 46)</t>
  </si>
  <si>
    <t>254</t>
  </si>
  <si>
    <t>43</t>
  </si>
  <si>
    <t>13000047</t>
  </si>
  <si>
    <t>Illuminazione Via Roma dicembre 2024 (F. 47)</t>
  </si>
  <si>
    <t>252</t>
  </si>
  <si>
    <t>44</t>
  </si>
  <si>
    <t>13000048</t>
  </si>
  <si>
    <t>Illuminazione Pro loco dicembre 2024 (F. 48)</t>
  </si>
  <si>
    <t>243</t>
  </si>
  <si>
    <t>45</t>
  </si>
  <si>
    <t>3000004</t>
  </si>
  <si>
    <t>Riscaldamento campo sportivo dicembre 2024 (F. 4)</t>
  </si>
  <si>
    <t>253</t>
  </si>
  <si>
    <t>46</t>
  </si>
  <si>
    <t>3000005</t>
  </si>
  <si>
    <t>Riscaldamento Palazzo Cristina dicembre 2024 (F. 5)</t>
  </si>
  <si>
    <t>256</t>
  </si>
  <si>
    <t>47</t>
  </si>
  <si>
    <t>0000925900000167</t>
  </si>
  <si>
    <t>EFFICIENTAMENTO ENERGETICO DELLA PALESTRA - CUP: B34J22001510006 - CIG: B2F6723CEE</t>
  </si>
  <si>
    <t>B2F6723CEE</t>
  </si>
  <si>
    <t>230</t>
  </si>
  <si>
    <t>E-DISTRIBUZIONE SPA</t>
  </si>
  <si>
    <t>05779711000</t>
  </si>
  <si>
    <t>24</t>
  </si>
  <si>
    <t>3000006</t>
  </si>
  <si>
    <t>Riscaldamento Asilo Dicembre 2024 (F. 6)</t>
  </si>
  <si>
    <t>247</t>
  </si>
  <si>
    <t>48</t>
  </si>
  <si>
    <t>3000007</t>
  </si>
  <si>
    <t>Riscaldamento palestra comunale dicembre 2024 (F.7)</t>
  </si>
  <si>
    <t>246</t>
  </si>
  <si>
    <t>49</t>
  </si>
  <si>
    <t>3000008</t>
  </si>
  <si>
    <t>Riscaldamento Municipio e scuola primaria - dicembre 2024 (F. 8)</t>
  </si>
  <si>
    <t>245</t>
  </si>
  <si>
    <t>50</t>
  </si>
  <si>
    <t>1025007735</t>
  </si>
  <si>
    <t>Spese servizio postale novembre 2024 (F. 7735)</t>
  </si>
  <si>
    <t>Z912194ECE</t>
  </si>
  <si>
    <t>242</t>
  </si>
  <si>
    <t>Poste Italiane S.p.A.</t>
  </si>
  <si>
    <t>01114601006</t>
  </si>
  <si>
    <t>97103880585</t>
  </si>
  <si>
    <t>1010801</t>
  </si>
  <si>
    <t>51</t>
  </si>
  <si>
    <t>2/PA</t>
  </si>
  <si>
    <t>Incarico revisore dei conti dal 01/07/2024 al 31/12/2024</t>
  </si>
  <si>
    <t>277</t>
  </si>
  <si>
    <t>Alberto Papa</t>
  </si>
  <si>
    <t>03254090172</t>
  </si>
  <si>
    <t>1010103</t>
  </si>
  <si>
    <t>52</t>
  </si>
  <si>
    <t>005087787630</t>
  </si>
  <si>
    <t>Illuminazione Piazza IV Novembre sett. ott. 2024 (F. 630)</t>
  </si>
  <si>
    <t>307</t>
  </si>
  <si>
    <t>54</t>
  </si>
  <si>
    <t>005089066264</t>
  </si>
  <si>
    <t>Illuminazione Piazza Vittorio Veneto sett. Ott. 2024 (F. 6264)</t>
  </si>
  <si>
    <t>308</t>
  </si>
  <si>
    <t>53</t>
  </si>
  <si>
    <t>8B00001967</t>
  </si>
  <si>
    <t>Spese telefoniche ambulatorio medico nov. dic. 2024 (F. 1967)</t>
  </si>
  <si>
    <t>318</t>
  </si>
  <si>
    <t>TIM SPA</t>
  </si>
  <si>
    <t>00488410010</t>
  </si>
  <si>
    <t>55</t>
  </si>
  <si>
    <t>24/PA</t>
  </si>
  <si>
    <t>Servizio parascolastico dicembre 2024 (F. 24)</t>
  </si>
  <si>
    <t>B2F2F9EBFE</t>
  </si>
  <si>
    <t>313</t>
  </si>
  <si>
    <t>COOPERANDA S.C.S. ONLUS</t>
  </si>
  <si>
    <t>02263440188</t>
  </si>
  <si>
    <t>57</t>
  </si>
  <si>
    <t>25/PA</t>
  </si>
  <si>
    <t>FATTURA VENDITA PUBBLICA AMMINISTRAZIONE FATTURA VENDITA PUBBLICA AMMINISTRAZIONE</t>
  </si>
  <si>
    <t>B2E3E06D68</t>
  </si>
  <si>
    <t>316</t>
  </si>
  <si>
    <t>56</t>
  </si>
  <si>
    <t>1/PA</t>
  </si>
  <si>
    <t>Noleggio fotocopiatrice Gennaio/febbraio/Marzo 2025 (F. 1)</t>
  </si>
  <si>
    <t>Z35370291A</t>
  </si>
  <si>
    <t>317</t>
  </si>
  <si>
    <t>CRC S.R.L.</t>
  </si>
  <si>
    <t>02572010185</t>
  </si>
  <si>
    <t>58</t>
  </si>
  <si>
    <t>1624045434</t>
  </si>
  <si>
    <t>Musica di sottofondo presso P.zza Vittorio Emanuele 17.11.2024</t>
  </si>
  <si>
    <t>B238FAC817</t>
  </si>
  <si>
    <t>5023</t>
  </si>
  <si>
    <t>S.I.A.E.</t>
  </si>
  <si>
    <t>00987061009</t>
  </si>
  <si>
    <t>01336610587</t>
  </si>
  <si>
    <t>1050102</t>
  </si>
  <si>
    <t>59</t>
  </si>
  <si>
    <t>N42787</t>
  </si>
  <si>
    <t>Buoni pasto elettronici - Novembre 2024</t>
  </si>
  <si>
    <t>Z443CFF99C</t>
  </si>
  <si>
    <t>358</t>
  </si>
  <si>
    <t>Edenred Italia S.r.l.</t>
  </si>
  <si>
    <t>09429840151</t>
  </si>
  <si>
    <t>01014660417</t>
  </si>
  <si>
    <t>1010301</t>
  </si>
  <si>
    <t>96</t>
  </si>
  <si>
    <t>N42892</t>
  </si>
  <si>
    <t>Buoni pasto elettronici - Dicembre 2024</t>
  </si>
  <si>
    <t>357</t>
  </si>
  <si>
    <t>BOL_SI_PA20250003138</t>
  </si>
  <si>
    <t>Fornitura Acqua municipio ott./dic. 2024 (F. 3138)</t>
  </si>
  <si>
    <t>506</t>
  </si>
  <si>
    <t>88</t>
  </si>
  <si>
    <t>BOL_SI_PA20250003141</t>
  </si>
  <si>
    <t>Fornitura acqua Fontanella P.zza XXIV Maggio Ott./Dic. 2024 (F. 3141)</t>
  </si>
  <si>
    <t>501</t>
  </si>
  <si>
    <t>89</t>
  </si>
  <si>
    <t>BOL_SI_PA20250003140</t>
  </si>
  <si>
    <t>Fornitura acqua Scuola Primaria Ott./Dic. 2024 (F. 3140)</t>
  </si>
  <si>
    <t>503</t>
  </si>
  <si>
    <t>94</t>
  </si>
  <si>
    <t>BOL_SI_PA20250003142</t>
  </si>
  <si>
    <t>Fornitura acqua Cimitero Frascarolo Ott./Dic. 2024 (F. 3142)</t>
  </si>
  <si>
    <t>504</t>
  </si>
  <si>
    <t>90</t>
  </si>
  <si>
    <t>BOL_SI_PA20250003143</t>
  </si>
  <si>
    <t>Servizio acqua fontanella Piazza vittorio Veneto ott./dic. 2024 (F. 3143)</t>
  </si>
  <si>
    <t>505</t>
  </si>
  <si>
    <t>BOL_SI_PA20250003146</t>
  </si>
  <si>
    <t>Fornitura acqua cimitero Villa Ott./Dic. 2024 (F. 3146)</t>
  </si>
  <si>
    <t>502</t>
  </si>
  <si>
    <t>92</t>
  </si>
  <si>
    <t>BOL_SI_PA20250003147</t>
  </si>
  <si>
    <t>Fornitura acqua pesa pubblica Ott./Dic. 2024 (F. 3147)</t>
  </si>
  <si>
    <t>500</t>
  </si>
  <si>
    <t>91</t>
  </si>
  <si>
    <t>74</t>
  </si>
  <si>
    <t>RINNOVO ABBONAMENTO ALLA RIVISTA LO STATO CIVILE ITALIANO ANNO 2025 (F. 74)</t>
  </si>
  <si>
    <t>B4F79CD473</t>
  </si>
  <si>
    <t>434</t>
  </si>
  <si>
    <t>SEPEL S.A.S. SOCIETA'EDITRICE PER ENTI LOCALI</t>
  </si>
  <si>
    <t>00497931204</t>
  </si>
  <si>
    <t>00285910378</t>
  </si>
  <si>
    <t>164</t>
  </si>
  <si>
    <t>BOL_SI_PA20250002719</t>
  </si>
  <si>
    <t>Acqua IV trimestre 2024 - Ca' del Fosso</t>
  </si>
  <si>
    <t>498</t>
  </si>
  <si>
    <t>95</t>
  </si>
  <si>
    <t>BOL_SI_PA20250003145</t>
  </si>
  <si>
    <t>Acqua IV trimestre 2024 - Asilo</t>
  </si>
  <si>
    <t>497</t>
  </si>
  <si>
    <t>93</t>
  </si>
  <si>
    <t>FATTPA 091_2025</t>
  </si>
  <si>
    <t>Abbonamento MPLCdal 29/01/25 al 28/01/2026 (F. 91)</t>
  </si>
  <si>
    <t>B566FAA51D</t>
  </si>
  <si>
    <t>570</t>
  </si>
  <si>
    <t>MPLC Italia S.r.l.</t>
  </si>
  <si>
    <t>11430741006</t>
  </si>
  <si>
    <t>1050105</t>
  </si>
  <si>
    <t>61PA</t>
  </si>
  <si>
    <t>Manutenzione software cimitero 2025 anno 2025 (F. 61)</t>
  </si>
  <si>
    <t>B56AD3B381</t>
  </si>
  <si>
    <t>673</t>
  </si>
  <si>
    <t>CEDEPP SRL</t>
  </si>
  <si>
    <t>00578930349</t>
  </si>
  <si>
    <t>1010102</t>
  </si>
  <si>
    <t>PJ09437079</t>
  </si>
  <si>
    <t>Carburante scuolabus e Fiat Panda - Gennaio 2025</t>
  </si>
  <si>
    <t>672</t>
  </si>
  <si>
    <t>166</t>
  </si>
  <si>
    <t>165</t>
  </si>
  <si>
    <t>25V002-0033</t>
  </si>
  <si>
    <t>Servizio di raccolta, trasporto e smaltimento rifiuti - Gennaio 2025</t>
  </si>
  <si>
    <t>592</t>
  </si>
  <si>
    <t>116</t>
  </si>
  <si>
    <t>9/2025</t>
  </si>
  <si>
    <t>480</t>
  </si>
  <si>
    <t>8/2025</t>
  </si>
  <si>
    <t>Nota di credito in riferimento alla fattura num. 5/2025 del 10/01/2025</t>
  </si>
  <si>
    <t>481</t>
  </si>
  <si>
    <t>91/00</t>
  </si>
  <si>
    <t>Manutenzione sostituzione vetro parabrezza furgone Daily BY627BC (F. 91)</t>
  </si>
  <si>
    <t>B55D37F566</t>
  </si>
  <si>
    <t>603</t>
  </si>
  <si>
    <t>175</t>
  </si>
  <si>
    <t>174</t>
  </si>
  <si>
    <t>Intervento idrico manutenzione straordinaria caserma dei carabinieri (F. 7)</t>
  </si>
  <si>
    <t>B55D4B87B1</t>
  </si>
  <si>
    <t>699</t>
  </si>
  <si>
    <t>Respizzi Samuele</t>
  </si>
  <si>
    <t>02532770183</t>
  </si>
  <si>
    <t>RSPSML79D08B201E</t>
  </si>
  <si>
    <t>2010103</t>
  </si>
  <si>
    <t>176</t>
  </si>
  <si>
    <t>73/PA</t>
  </si>
  <si>
    <t>Servizio pulizie comunali gennaio 2025 (F. 73)</t>
  </si>
  <si>
    <t>813</t>
  </si>
  <si>
    <t>74/PA</t>
  </si>
  <si>
    <t>Servizio parascolastico gennaio 2025 (F. 74)</t>
  </si>
  <si>
    <t>814</t>
  </si>
  <si>
    <t>107/01</t>
  </si>
  <si>
    <t>Servizio mensa infanzia e primaria Gennaio 2025(F. 107)</t>
  </si>
  <si>
    <t>B2F3415B3A</t>
  </si>
  <si>
    <t>722</t>
  </si>
  <si>
    <t>3000099</t>
  </si>
  <si>
    <t>Riscaldamento campo sportivo comunale Gennaio 2025 (F. 99)</t>
  </si>
  <si>
    <t>746</t>
  </si>
  <si>
    <t>3000100</t>
  </si>
  <si>
    <t>Riscaldamento Palazzo Cristina gennaio 2025 (F. 100)</t>
  </si>
  <si>
    <t>744</t>
  </si>
  <si>
    <t>151</t>
  </si>
  <si>
    <t>3000101</t>
  </si>
  <si>
    <t>Riscaldamento Asilo Gennaio 2025 (F. 101)</t>
  </si>
  <si>
    <t>748</t>
  </si>
  <si>
    <t>148</t>
  </si>
  <si>
    <t>3000102</t>
  </si>
  <si>
    <t>Riscaldamento Palestra Comunale Gennaio 2025 (F. 102)</t>
  </si>
  <si>
    <t>745</t>
  </si>
  <si>
    <t>153</t>
  </si>
  <si>
    <t>3000103</t>
  </si>
  <si>
    <t>Riscaldamento Municipio e Scuola Primaria Gennaio 2025 (F.103)</t>
  </si>
  <si>
    <t>747</t>
  </si>
  <si>
    <t>154</t>
  </si>
  <si>
    <t>13000134</t>
  </si>
  <si>
    <t>Illuminazione Palazzo Cristina Gennaio 2025 (F. 134)</t>
  </si>
  <si>
    <t>766</t>
  </si>
  <si>
    <t>155</t>
  </si>
  <si>
    <t>13000135</t>
  </si>
  <si>
    <t>Illuminazione Museo delle Api Gennaio 2025 (F. 135)</t>
  </si>
  <si>
    <t>770</t>
  </si>
  <si>
    <t>150</t>
  </si>
  <si>
    <t>13000136</t>
  </si>
  <si>
    <t>Illuminazione Campo sportivo Gennaio 2025 (F. 136)</t>
  </si>
  <si>
    <t>765</t>
  </si>
  <si>
    <t>149</t>
  </si>
  <si>
    <t>13000137</t>
  </si>
  <si>
    <t>Illuminazione pesa pubblica Gennaio 2025 (F. 137)</t>
  </si>
  <si>
    <t>768</t>
  </si>
  <si>
    <t>147</t>
  </si>
  <si>
    <t>13000138</t>
  </si>
  <si>
    <t>Illuminazione scuola elementare Gennaio 2025 (F. 138)</t>
  </si>
  <si>
    <t>772</t>
  </si>
  <si>
    <t>146</t>
  </si>
  <si>
    <t>13000139</t>
  </si>
  <si>
    <t>Illuminazione Ambulatorio medico Gennaio 2025 (F. 139)</t>
  </si>
  <si>
    <t>771</t>
  </si>
  <si>
    <t>145</t>
  </si>
  <si>
    <t>13000140</t>
  </si>
  <si>
    <t>Illuminazione municipio Gennaio 2025 (F. 140)</t>
  </si>
  <si>
    <t>764</t>
  </si>
  <si>
    <t>144</t>
  </si>
  <si>
    <t>13000141</t>
  </si>
  <si>
    <t>Illuminazione Via Roma Gennaio 2025 (F. 141)</t>
  </si>
  <si>
    <t>767</t>
  </si>
  <si>
    <t>143</t>
  </si>
  <si>
    <t>13000142</t>
  </si>
  <si>
    <t>Illuminazione Proloco Gennaio 2025 (F. 142)</t>
  </si>
  <si>
    <t>763</t>
  </si>
  <si>
    <t>005210649965</t>
  </si>
  <si>
    <t>Illuminazione Pubblica Gennaio 2025 (F. 9965)</t>
  </si>
  <si>
    <t>723</t>
  </si>
  <si>
    <t>159</t>
  </si>
  <si>
    <t>005210649966</t>
  </si>
  <si>
    <t>Illuminazione Finigeto Gennaio 2025 (F. 528)</t>
  </si>
  <si>
    <t>724</t>
  </si>
  <si>
    <t>157</t>
  </si>
  <si>
    <t>005215875527</t>
  </si>
  <si>
    <t>Illuminazione pubblica Gennaio 2025 (F. 527)</t>
  </si>
  <si>
    <t>769</t>
  </si>
  <si>
    <t>156</t>
  </si>
  <si>
    <t>005215875528</t>
  </si>
  <si>
    <t>illuminazione Pubblica Gennaio 2025 (F.528)</t>
  </si>
  <si>
    <t>773</t>
  </si>
  <si>
    <t>158</t>
  </si>
  <si>
    <t>12025059</t>
  </si>
  <si>
    <t>Internet scuola dell'infanzia dal 01/02/2025 al 31/03/2025 (F. 5059)</t>
  </si>
  <si>
    <t>696</t>
  </si>
  <si>
    <t>161</t>
  </si>
  <si>
    <t>12025076</t>
  </si>
  <si>
    <t>Servizio Adsl municipio e Scuola Primaria dal 01/02/2025 al 31/03/2025 (F. 5076)</t>
  </si>
  <si>
    <t>697</t>
  </si>
  <si>
    <t>160</t>
  </si>
  <si>
    <t>1025032210</t>
  </si>
  <si>
    <t>Spese postali dicembre 2024 (F. 2210)</t>
  </si>
  <si>
    <t>707</t>
  </si>
  <si>
    <t>162</t>
  </si>
  <si>
    <t>109</t>
  </si>
  <si>
    <t>Rilegatura registri di Stato civile 2024 (F. 109)</t>
  </si>
  <si>
    <t>B53BFFC75B</t>
  </si>
  <si>
    <t>853</t>
  </si>
  <si>
    <t>FEP FORNITURE ENTI PUBBLICI</t>
  </si>
  <si>
    <t>01337080186</t>
  </si>
  <si>
    <t>163</t>
  </si>
  <si>
    <t>N44412</t>
  </si>
  <si>
    <t>Buoni pasto dipendenti Gennaio 2025 (F. 412)</t>
  </si>
  <si>
    <t>B5CF4351F9</t>
  </si>
  <si>
    <t>732</t>
  </si>
  <si>
    <t>182</t>
  </si>
  <si>
    <t>IMPEGNO DI SPESA PER MANUTENZIONE ORDINARIA PARCO GIOCHI (F. 3)</t>
  </si>
  <si>
    <t>B21714E4C0</t>
  </si>
  <si>
    <t>926</t>
  </si>
  <si>
    <t>FORTUNATI GIAMPIETRO</t>
  </si>
  <si>
    <t>01604600187</t>
  </si>
  <si>
    <t>FRTGPT59L29B201X</t>
  </si>
  <si>
    <t>183</t>
  </si>
  <si>
    <t>25V002-0102</t>
  </si>
  <si>
    <t>Raccolta, trasporto e smaltimento rifiuti - Febbraio 2025</t>
  </si>
  <si>
    <t>1019</t>
  </si>
  <si>
    <t>184</t>
  </si>
  <si>
    <t>22/E</t>
  </si>
  <si>
    <t>INCARICO PROFESSIONALE PER LA REDAZIONE DEL PROGETTO DEFINITIVO-ESECUTIVO DELL'INTERVENTO DI "MANUTENZIONE STRAORDINARIA DI OPERE IDRAULICO-FORESTALI DI COMPLETAMENTO DI UN TRATTO DEL FOSSO CANARONE" L.R. 31/2008 annualità 2022</t>
  </si>
  <si>
    <t>ZF237DE7F6</t>
  </si>
  <si>
    <t>1050</t>
  </si>
  <si>
    <t>AGNELLI GIACOMO</t>
  </si>
  <si>
    <t>01422820330</t>
  </si>
  <si>
    <t>GNLGCM75T30G535A</t>
  </si>
  <si>
    <t>2080107</t>
  </si>
  <si>
    <t>178</t>
  </si>
  <si>
    <t>23/E</t>
  </si>
  <si>
    <t>Incarico direttore dei lavori presso Fosso del Canarone</t>
  </si>
  <si>
    <t>B1A0B36683</t>
  </si>
  <si>
    <t>1049</t>
  </si>
  <si>
    <t>FPA 1/25</t>
  </si>
  <si>
    <t>MANUTENZIONE STRAORDINARIA DEL FONDO STRADALE, RIPRISTINO DELLE BANCHINE E DEL MANTO DELLA STRADA DI COSTA GROSSA CIG: B36AD4AF4A</t>
  </si>
  <si>
    <t>B36AD4AF4A</t>
  </si>
  <si>
    <t>1043</t>
  </si>
  <si>
    <t>Zandalasini Costruzioni</t>
  </si>
  <si>
    <t>02789960180</t>
  </si>
  <si>
    <t>2080104</t>
  </si>
  <si>
    <t>236</t>
  </si>
  <si>
    <t>23293/2025/V1</t>
  </si>
  <si>
    <t>Fornitura materiale (carta A4 e rotoloni)</t>
  </si>
  <si>
    <t>B57834DB89</t>
  </si>
  <si>
    <t>1046</t>
  </si>
  <si>
    <t>GBR ROSSETTO S.P.A</t>
  </si>
  <si>
    <t>00304720287</t>
  </si>
  <si>
    <t>1010302</t>
  </si>
  <si>
    <t>179</t>
  </si>
  <si>
    <t>181/01</t>
  </si>
  <si>
    <t>Pasti elementari+infanzia - Febbraio 2025</t>
  </si>
  <si>
    <t>1065</t>
  </si>
  <si>
    <t>180</t>
  </si>
  <si>
    <t>PJ09567622</t>
  </si>
  <si>
    <t>Carburante scuolabus Febbraio 2025</t>
  </si>
  <si>
    <t>1051</t>
  </si>
  <si>
    <t>181</t>
  </si>
  <si>
    <t>3000199</t>
  </si>
  <si>
    <t>Riscaldamento campo sportivo Comunale Febbraio 2025 (F. 199)</t>
  </si>
  <si>
    <t>1169</t>
  </si>
  <si>
    <t>201</t>
  </si>
  <si>
    <t>3000200</t>
  </si>
  <si>
    <t>Riscaldamento Palazzo Cristina Febbraio 2025 (F. 200)</t>
  </si>
  <si>
    <t>1165</t>
  </si>
  <si>
    <t>200</t>
  </si>
  <si>
    <t>3000201</t>
  </si>
  <si>
    <t>Riscaldamento Asilo Febbraio 2025 (F. 201)</t>
  </si>
  <si>
    <t>1166</t>
  </si>
  <si>
    <t>199</t>
  </si>
  <si>
    <t>3000202</t>
  </si>
  <si>
    <t>Riscaldamento palestra comunale Febbraio 2025 (F. 202)</t>
  </si>
  <si>
    <t>1167</t>
  </si>
  <si>
    <t>198</t>
  </si>
  <si>
    <t>3000203</t>
  </si>
  <si>
    <t>Riscaldamento scuola e municipio Febbraio 2025 (F. 203)</t>
  </si>
  <si>
    <t>1168</t>
  </si>
  <si>
    <t>197</t>
  </si>
  <si>
    <t>13000231</t>
  </si>
  <si>
    <t>Illuminazione Palazzo Cristina Febbraio 2025 (F. 231)</t>
  </si>
  <si>
    <t>1207</t>
  </si>
  <si>
    <t>13000232</t>
  </si>
  <si>
    <t>Illuminazione Museo delle api Febbraio 2025 (F. 232)</t>
  </si>
  <si>
    <t>1203</t>
  </si>
  <si>
    <t>13000233</t>
  </si>
  <si>
    <t>Illuminazione Campo Sportivo febbraio 2025 (F. 233)</t>
  </si>
  <si>
    <t>1198</t>
  </si>
  <si>
    <t>13000234</t>
  </si>
  <si>
    <t>Illuminazione pesa pubblica Febbraio 2025 (F. 234)</t>
  </si>
  <si>
    <t>1199</t>
  </si>
  <si>
    <t>13000235</t>
  </si>
  <si>
    <t>Illuminazione Scuola Primaria Febbraio 2025 (F. 235)</t>
  </si>
  <si>
    <t>1210</t>
  </si>
  <si>
    <t>13000236</t>
  </si>
  <si>
    <t>Illuminazione Ambulatorio Febbraio 2025 (F. 236)</t>
  </si>
  <si>
    <t>1197</t>
  </si>
  <si>
    <t>13000237</t>
  </si>
  <si>
    <t>Illuminazione Municipio Febbraio 2025 (F. 237)</t>
  </si>
  <si>
    <t>1205</t>
  </si>
  <si>
    <t>13000238</t>
  </si>
  <si>
    <t>Illuminazione Via Roma febbraio 2025 (F. 238)</t>
  </si>
  <si>
    <t>1202</t>
  </si>
  <si>
    <t>189</t>
  </si>
  <si>
    <t>13000239</t>
  </si>
  <si>
    <t>Illuminazione Proloco Febbraio 2025 (F. 239)</t>
  </si>
  <si>
    <t>1204</t>
  </si>
  <si>
    <t>188</t>
  </si>
  <si>
    <t>005218338601</t>
  </si>
  <si>
    <t>Illuminazione Finigeto Febbraio 2025 (F. 601)</t>
  </si>
  <si>
    <t>1109</t>
  </si>
  <si>
    <t>204</t>
  </si>
  <si>
    <t>005219248018</t>
  </si>
  <si>
    <t>Illuminazione Ca del Fosso Genn./Febbr. 2025 (F. 018)</t>
  </si>
  <si>
    <t>1132</t>
  </si>
  <si>
    <t>203</t>
  </si>
  <si>
    <t>005219248019</t>
  </si>
  <si>
    <t>Illuminazione P.zza IV Novembre Genn./Febbr. 2025 (F. 019)</t>
  </si>
  <si>
    <t>1170</t>
  </si>
  <si>
    <t>202</t>
  </si>
  <si>
    <t>005219248020</t>
  </si>
  <si>
    <t>Illuminazione Piazza Vittorio Veneto Genn./Febb. 2025 (F.020)</t>
  </si>
  <si>
    <t>1131</t>
  </si>
  <si>
    <t>205</t>
  </si>
  <si>
    <t>005224793646</t>
  </si>
  <si>
    <t>Illuminazione Pubblica Febbraio 2025 (F. 646)</t>
  </si>
  <si>
    <t>1200</t>
  </si>
  <si>
    <t>206</t>
  </si>
  <si>
    <t>12025131</t>
  </si>
  <si>
    <t>Servizio internet e telefonia municipio dal 01/03/25 al 30/04/25 (F. 5131)</t>
  </si>
  <si>
    <t>1093</t>
  </si>
  <si>
    <t>207</t>
  </si>
  <si>
    <t>1025057793</t>
  </si>
  <si>
    <t>Spedizioni postali Gennaio 2025 (F. 7793)</t>
  </si>
  <si>
    <t>1066</t>
  </si>
  <si>
    <t>208</t>
  </si>
  <si>
    <t>005224793644</t>
  </si>
  <si>
    <t>Illuminazione Pubblica Febbraio 2025(F. 644)</t>
  </si>
  <si>
    <t>1215</t>
  </si>
  <si>
    <t>209</t>
  </si>
  <si>
    <t>005224793645</t>
  </si>
  <si>
    <t>Illuminazione pubblica Febbraio 2025 (F. 3645)</t>
  </si>
  <si>
    <t>1216</t>
  </si>
  <si>
    <t>210</t>
  </si>
  <si>
    <t>N47258</t>
  </si>
  <si>
    <t>Buoni pasto dipendenti Febbraio 2025 (F. 258)</t>
  </si>
  <si>
    <t>1249</t>
  </si>
  <si>
    <t>211</t>
  </si>
  <si>
    <t>124/PA</t>
  </si>
  <si>
    <t>Servizio parascolastico Febbraio 2025 (F. 124)</t>
  </si>
  <si>
    <t>1274</t>
  </si>
  <si>
    <t>212</t>
  </si>
  <si>
    <t>125/PA</t>
  </si>
  <si>
    <t>Pulizia uffici comunali Febbraio 2025 (F. 125)</t>
  </si>
  <si>
    <t>1273</t>
  </si>
  <si>
    <t>213</t>
  </si>
  <si>
    <t>LAVORI  DI MANUTENZIONE STRAORDINARIA OPERE IDRAULICO FORESTALI DEL CANARONE (F. 6)</t>
  </si>
  <si>
    <t>B1B6B3A497</t>
  </si>
  <si>
    <t>1272</t>
  </si>
  <si>
    <t>BERNINI FILIPPO</t>
  </si>
  <si>
    <t>01821990189</t>
  </si>
  <si>
    <t>BRNFPP74B23B201S</t>
  </si>
  <si>
    <t>237</t>
  </si>
  <si>
    <t>TOTALI FATTURE:</t>
  </si>
  <si>
    <t>IND. TEMPESTIVITA' FATTURE:</t>
  </si>
  <si>
    <t>Credit Agricole - Tresoreria comunale dal 26/04/2022</t>
  </si>
  <si>
    <t>Bolli e spese di Tesoreria comunale - Dicembre 2024</t>
  </si>
  <si>
    <t>COMUNE DI MONTICHIARI</t>
  </si>
  <si>
    <t>Riversamento IMU anno d'imposta 2019 - Busi Mario</t>
  </si>
  <si>
    <t>Riversamento IMU anno d'imposta 2023 - Busi Mario</t>
  </si>
  <si>
    <t>FONDAZIONE PER LO SVILUPPO DELL'OLTREPO' PAVESE</t>
  </si>
  <si>
    <t>Quota 2024 adesione Fondazione sviluppo Oltrepo' Pavese - acconto</t>
  </si>
  <si>
    <t>Quota 2024 adesione fondazione per lo sviluppo dell'Oltrepo' pavese - saldo</t>
  </si>
  <si>
    <t>REPOSSI PAOLO</t>
  </si>
  <si>
    <t>Indennità Sindaco - Gennaio 2025</t>
  </si>
  <si>
    <t>ALBERGATI MARCO</t>
  </si>
  <si>
    <t>Stipendio Marco Albergati (con indennità 2023 per lavoro esterno e indennità messo notificatore 2023) - Gennaio 2025</t>
  </si>
  <si>
    <t>TESORERIA DELLO STATO</t>
  </si>
  <si>
    <t>Oneri previdenziali Cantoniere - MESE DI GENNAIO (versato con modello F24EP)</t>
  </si>
  <si>
    <t>IRAP Gatti Maurizio - MESE DI GENNAIO (versato con modello F24EP)</t>
  </si>
  <si>
    <t>IRAP Albergati Marco - MESE DI GENNAIO (versato con modello F24EP)</t>
  </si>
  <si>
    <t>IRAP Novarini Sara - MESE DI GENNAIO (versato con modello F24EP)</t>
  </si>
  <si>
    <t>Riversamento IMU 2019 Spitti Andrea</t>
  </si>
  <si>
    <t>COMUNE DI PEGOGNAGA</t>
  </si>
  <si>
    <t>Riversamento IMU 2019 Galafassi Fiorenza</t>
  </si>
  <si>
    <t>ANCI - Lombardia</t>
  </si>
  <si>
    <t>Quota ANCI 2024</t>
  </si>
  <si>
    <t>Quota ANCI 2025</t>
  </si>
  <si>
    <t>FARMACIA DOTTORESSA ANGELA MAZZA</t>
  </si>
  <si>
    <t>Indennità di residenza farmacia rurale anno 2024</t>
  </si>
  <si>
    <t>Comune di Santa Cristina Valgardena</t>
  </si>
  <si>
    <t>Rimborso spesa di notifica accertamento IMU 2021 Mastrota Caterina</t>
  </si>
  <si>
    <t>Comune di Battuda</t>
  </si>
  <si>
    <t>Rimborso spese di notifica accertamento IMU 2021 Rizzo Antonino</t>
  </si>
  <si>
    <t>Comune di Pecetto di Valenza</t>
  </si>
  <si>
    <t>Rimborso spese di notifica accertamento IMU 2021 Fraschini Natalina</t>
  </si>
  <si>
    <t>Comune di Pero</t>
  </si>
  <si>
    <t>Rimborso spese di notifica accertamento IMU 2021 Da Silva Oliveira Valdelice</t>
  </si>
  <si>
    <t>Città di Paullo</t>
  </si>
  <si>
    <t>Rimborso spese di notifica accertamento IMU 2021 Gheli Norberto</t>
  </si>
  <si>
    <t>Comune di Monza</t>
  </si>
  <si>
    <t>Rimborso spesa di notifica accertamento IMU 2021 Caporal Stefano</t>
  </si>
  <si>
    <t>Comune di San Martino Siccomario</t>
  </si>
  <si>
    <t>Rimborso spese di notifica accertamento IMU 2021 Basilio Giovanna</t>
  </si>
  <si>
    <t>Comune di Porto Venere</t>
  </si>
  <si>
    <t>Rimborso spese di notifica accertamento IMU 2021 - Gasio Maria Diana</t>
  </si>
  <si>
    <t>COMUNE DI VOGHERA</t>
  </si>
  <si>
    <t>Rimborso spese di notifica accertamento IMU 2021 - eredi Pisello Palmira (Contardi Federico)</t>
  </si>
  <si>
    <t>Comune di Settimo Milanese</t>
  </si>
  <si>
    <t>Rimborso spese di notifica accertamenti IMU 2021 - Impellizzeri Vincenzo e Annunziata</t>
  </si>
  <si>
    <t>PROVINCIA DI PAVIA</t>
  </si>
  <si>
    <t>Rimborso quota TEFA per contributo MIUR (TARI 2024 scuole) - acconto</t>
  </si>
  <si>
    <t>Rimborso quota TEFA per contributo MIUR (TARI 2024 scuole) - saldo</t>
  </si>
  <si>
    <t>Comune di Monte Compatri</t>
  </si>
  <si>
    <t>RIVERSAMENTO IMU ANNO DI IMPOSTA 2021 (Gava Denis)</t>
  </si>
  <si>
    <t>COMUNE DI BRONI</t>
  </si>
  <si>
    <t>Riversamento diritti di segreteria per pratica SUAP n. 02978770184-29012025-1020 azienda agricola Le Fiole</t>
  </si>
  <si>
    <t>CAPO X -CAPIOTOLO 3746 TESORERIA DI ROMA SUCCURSALE 348</t>
  </si>
  <si>
    <t>Riversamento al Ministero dell'Interno n. 7 CIE emesse nel IV trimestre 2024</t>
  </si>
  <si>
    <t>Versamento al Ministero dell'interno per l'emissione di n. 21 CIE nel IV trimestre 2024</t>
  </si>
  <si>
    <t>Indennità Sindaco - Febbraio 2025</t>
  </si>
  <si>
    <t>Stipendio Albergati Marco  - Febbraio 2025</t>
  </si>
  <si>
    <t>Oneri previdenziali Cantoniere - MESE DI FEBBRAIO (versato con modello F24EP)</t>
  </si>
  <si>
    <t>IRAP Gatti Maurizio - MESE DI FEBBRAIO (versato con modello F24EP)</t>
  </si>
  <si>
    <t>IRAP Albergati Marco - MESE DI FEBBRAIO (versato con modello F24EP)</t>
  </si>
  <si>
    <t>IRAP Novarini Sara - MESE DI FEBBRAIO (versato con modello F24EP)</t>
  </si>
  <si>
    <t>Riversamento diritti di segreteria per pratica SUAP n. 01124610187-21012025-1507 azienda agricola Società Agricola Padroggi Luigi e Figli</t>
  </si>
  <si>
    <t>Riversamento diritti di segreteria per pratica SUAP n. 02978770184-28012025-1037 azienda agricola Le Fiole</t>
  </si>
  <si>
    <t>Bonsignore &amp; Partners Insurance Broker srl</t>
  </si>
  <si>
    <t>Assicurazione lavoratore socialmente utile (Bubolo) dal 12/03/2025 al 11/03/2026 - polizza n. 77/204556144</t>
  </si>
  <si>
    <t>B5FB242BB9</t>
  </si>
  <si>
    <t>TARANTANI GERMAN0</t>
  </si>
  <si>
    <t>RIMBORSO TASI 2019 (PROT. 1094/2025)</t>
  </si>
  <si>
    <t>Indennità Sindaco - Marzo 2025</t>
  </si>
  <si>
    <t>Stipendio Albergati Marco - Marzo 2025</t>
  </si>
  <si>
    <t>Oneri previdenziali Cantoniere - MESE DI MARZO (versato con modello F24EP)</t>
  </si>
  <si>
    <t>IRAP Gatti Maurizio - MESE DI MARZO (versato con modello F24EP)</t>
  </si>
  <si>
    <t>IRAP Albergati Marco - MESE DI MARZO (versato con modello F24EP)</t>
  </si>
  <si>
    <t>IRAP Novarini Sara - MESE DI MARZO (versato con modello F24EP)</t>
  </si>
  <si>
    <t>Adesione sistema bibliotecario 2025 - acconto</t>
  </si>
  <si>
    <t>Adesione sistema bibliotecario 2025 - saldo</t>
  </si>
  <si>
    <t>LEGA DEI COMUNI</t>
  </si>
  <si>
    <t>Adesione Lega dei Comuni anno 2025</t>
  </si>
  <si>
    <t>TOTALI MANDATI:</t>
  </si>
  <si>
    <t>IND. TEMPESTIVITA' MANDATI:</t>
  </si>
  <si>
    <t>TOTALI FINALI</t>
  </si>
  <si>
    <t>IND. TEMPESTIVITA' FINALE: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</si>
</sst>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-[$€-2]\ * #,##0.00_-;\-[$€-2]\ * #,##0.00_-;_-[$€-2]\ * &quot;-&quot;??_-"/>
  </numFmts>
  <fonts count="42" x14ac:knownFonts="1">
    <font>
      <sz val="10"/>
      <name val="Arial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6"/>
      <color indexed="8"/>
      <name val="Calibri"/>
      <family val="2"/>
    </font>
    <font>
      <sz val="9"/>
      <color indexed="8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i/>
      <sz val="8"/>
      <color indexed="8"/>
      <name val="Calibri"/>
      <family val="2"/>
    </font>
    <font>
      <i/>
      <sz val="9"/>
      <color indexed="8"/>
      <name val="Calibri"/>
      <family val="2"/>
    </font>
    <font>
      <b/>
      <i/>
      <sz val="9"/>
      <color indexed="8"/>
      <name val="Calibri"/>
      <family val="2"/>
    </font>
    <font>
      <b/>
      <sz val="11"/>
      <name val="Arial"/>
      <family val="2"/>
    </font>
    <font>
      <sz val="8"/>
      <name val="Times New Roman"/>
      <family val="1"/>
    </font>
    <font>
      <i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9" tint="0.59996337778862885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165" fontId="41" fillId="0" borderId="0" applyFont="0" applyFill="0" applyBorder="0" applyAlignment="0" applyProtection="0"/>
    <xf numFmtId="0" fontId="7" fillId="7" borderId="1" applyNumberFormat="0" applyAlignment="0" applyProtection="0"/>
    <xf numFmtId="164" fontId="41" fillId="0" borderId="0" applyFont="0" applyFill="0" applyBorder="0" applyAlignment="0" applyProtection="0"/>
    <xf numFmtId="0" fontId="8" fillId="22" borderId="0" applyNumberFormat="0" applyBorder="0" applyAlignment="0" applyProtection="0"/>
    <xf numFmtId="0" fontId="2" fillId="0" borderId="0"/>
    <xf numFmtId="0" fontId="34" fillId="0" borderId="0"/>
    <xf numFmtId="0" fontId="41" fillId="0" borderId="0"/>
    <xf numFmtId="0" fontId="41" fillId="0" borderId="0"/>
    <xf numFmtId="0" fontId="37" fillId="0" borderId="0"/>
    <xf numFmtId="0" fontId="9" fillId="0" borderId="0"/>
    <xf numFmtId="0" fontId="41" fillId="23" borderId="4" applyNumberFormat="0" applyFon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</cellStyleXfs>
  <cellXfs count="246">
    <xf numFmtId="0" fontId="0" fillId="0" borderId="0" xfId="0"/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right"/>
    </xf>
    <xf numFmtId="0" fontId="0" fillId="0" borderId="0" xfId="0" applyAlignment="1" applyProtection="1">
      <alignment horizontal="center"/>
      <protection locked="0"/>
    </xf>
    <xf numFmtId="49" fontId="1" fillId="22" borderId="10" xfId="0" applyNumberFormat="1" applyFont="1" applyFill="1" applyBorder="1" applyAlignment="1">
      <alignment horizontal="center" wrapText="1" shrinkToFit="1"/>
    </xf>
    <xf numFmtId="49" fontId="1" fillId="22" borderId="10" xfId="0" applyNumberFormat="1" applyFont="1" applyFill="1" applyBorder="1" applyAlignment="1">
      <alignment horizontal="left"/>
    </xf>
    <xf numFmtId="49" fontId="1" fillId="22" borderId="10" xfId="0" applyNumberFormat="1" applyFont="1" applyFill="1" applyBorder="1" applyAlignment="1">
      <alignment horizontal="left" wrapText="1" shrinkToFit="1"/>
    </xf>
    <xf numFmtId="0" fontId="1" fillId="22" borderId="10" xfId="0" applyFont="1" applyFill="1" applyBorder="1"/>
    <xf numFmtId="0" fontId="1" fillId="22" borderId="10" xfId="0" applyFont="1" applyFill="1" applyBorder="1" applyAlignment="1">
      <alignment horizontal="right" wrapText="1" shrinkToFit="1"/>
    </xf>
    <xf numFmtId="0" fontId="1" fillId="22" borderId="10" xfId="0" applyFont="1" applyFill="1" applyBorder="1" applyAlignment="1">
      <alignment horizontal="center"/>
    </xf>
    <xf numFmtId="0" fontId="17" fillId="0" borderId="0" xfId="32" applyFont="1" applyAlignment="1">
      <alignment horizontal="center" vertical="center"/>
    </xf>
    <xf numFmtId="0" fontId="20" fillId="0" borderId="11" xfId="32" applyFont="1" applyBorder="1" applyAlignment="1">
      <alignment horizontal="center" vertical="center"/>
    </xf>
    <xf numFmtId="0" fontId="20" fillId="0" borderId="0" xfId="32" applyFont="1" applyAlignment="1">
      <alignment horizontal="center" vertical="center"/>
    </xf>
    <xf numFmtId="49" fontId="20" fillId="0" borderId="0" xfId="32" applyNumberFormat="1" applyFont="1" applyAlignment="1">
      <alignment horizontal="center" vertical="center"/>
    </xf>
    <xf numFmtId="0" fontId="20" fillId="0" borderId="0" xfId="32" applyFont="1" applyAlignment="1">
      <alignment horizontal="left" vertical="center"/>
    </xf>
    <xf numFmtId="4" fontId="20" fillId="0" borderId="0" xfId="32" applyNumberFormat="1" applyFont="1" applyAlignment="1">
      <alignment horizontal="right" vertical="center"/>
    </xf>
    <xf numFmtId="3" fontId="20" fillId="0" borderId="0" xfId="32" applyNumberFormat="1" applyFont="1" applyAlignment="1">
      <alignment horizontal="right" vertical="center"/>
    </xf>
    <xf numFmtId="3" fontId="20" fillId="0" borderId="0" xfId="32" applyNumberFormat="1" applyFont="1" applyAlignment="1">
      <alignment horizontal="center" vertical="center"/>
    </xf>
    <xf numFmtId="3" fontId="17" fillId="0" borderId="0" xfId="32" applyNumberFormat="1" applyFont="1" applyAlignment="1">
      <alignment horizontal="center" vertical="center"/>
    </xf>
    <xf numFmtId="3" fontId="17" fillId="0" borderId="0" xfId="32" applyNumberFormat="1" applyFont="1" applyAlignment="1">
      <alignment horizontal="right" vertical="center"/>
    </xf>
    <xf numFmtId="0" fontId="17" fillId="0" borderId="12" xfId="32" applyFont="1" applyBorder="1" applyAlignment="1">
      <alignment horizontal="center" vertical="center"/>
    </xf>
    <xf numFmtId="0" fontId="17" fillId="0" borderId="13" xfId="32" applyFont="1" applyBorder="1" applyAlignment="1">
      <alignment horizontal="center" vertical="center"/>
    </xf>
    <xf numFmtId="49" fontId="17" fillId="0" borderId="13" xfId="32" applyNumberFormat="1" applyFont="1" applyBorder="1" applyAlignment="1">
      <alignment horizontal="center" vertical="center"/>
    </xf>
    <xf numFmtId="0" fontId="17" fillId="0" borderId="13" xfId="32" applyFont="1" applyBorder="1" applyAlignment="1">
      <alignment horizontal="left" vertical="center"/>
    </xf>
    <xf numFmtId="4" fontId="17" fillId="0" borderId="13" xfId="32" applyNumberFormat="1" applyFont="1" applyBorder="1" applyAlignment="1">
      <alignment horizontal="right" vertical="center"/>
    </xf>
    <xf numFmtId="3" fontId="2" fillId="0" borderId="14" xfId="32" applyNumberFormat="1" applyBorder="1" applyAlignment="1" applyProtection="1">
      <alignment horizontal="right" vertical="center"/>
      <protection locked="0"/>
    </xf>
    <xf numFmtId="0" fontId="2" fillId="0" borderId="0" xfId="32" applyAlignment="1">
      <alignment horizontal="center" vertical="center"/>
    </xf>
    <xf numFmtId="49" fontId="2" fillId="0" borderId="0" xfId="32" applyNumberFormat="1" applyAlignment="1">
      <alignment horizontal="center" vertical="center"/>
    </xf>
    <xf numFmtId="0" fontId="2" fillId="0" borderId="0" xfId="32" applyAlignment="1">
      <alignment horizontal="left" vertical="center"/>
    </xf>
    <xf numFmtId="4" fontId="2" fillId="0" borderId="0" xfId="32" applyNumberFormat="1" applyAlignment="1">
      <alignment horizontal="right" vertical="center"/>
    </xf>
    <xf numFmtId="49" fontId="2" fillId="0" borderId="0" xfId="32" applyNumberFormat="1" applyAlignment="1" applyProtection="1">
      <alignment horizontal="center" vertical="center"/>
      <protection locked="0"/>
    </xf>
    <xf numFmtId="3" fontId="2" fillId="0" borderId="0" xfId="32" applyNumberFormat="1" applyAlignment="1">
      <alignment horizontal="right" vertical="center"/>
    </xf>
    <xf numFmtId="3" fontId="2" fillId="0" borderId="0" xfId="32" applyNumberFormat="1" applyAlignment="1">
      <alignment horizontal="center" vertical="center"/>
    </xf>
    <xf numFmtId="0" fontId="21" fillId="0" borderId="0" xfId="32" applyFont="1" applyAlignment="1">
      <alignment horizontal="center" vertical="center"/>
    </xf>
    <xf numFmtId="49" fontId="21" fillId="0" borderId="0" xfId="32" applyNumberFormat="1" applyFont="1" applyAlignment="1">
      <alignment horizontal="center" vertical="center"/>
    </xf>
    <xf numFmtId="0" fontId="21" fillId="0" borderId="0" xfId="32" applyFont="1" applyAlignment="1">
      <alignment horizontal="left" vertical="center"/>
    </xf>
    <xf numFmtId="4" fontId="21" fillId="0" borderId="0" xfId="32" applyNumberFormat="1" applyFont="1" applyAlignment="1">
      <alignment horizontal="right" vertical="center"/>
    </xf>
    <xf numFmtId="0" fontId="21" fillId="0" borderId="0" xfId="37" applyFont="1" applyAlignment="1">
      <alignment horizontal="center" vertical="center" wrapText="1"/>
    </xf>
    <xf numFmtId="49" fontId="21" fillId="0" borderId="0" xfId="32" applyNumberFormat="1" applyFont="1" applyAlignment="1" applyProtection="1">
      <alignment horizontal="center" vertical="center"/>
      <protection locked="0"/>
    </xf>
    <xf numFmtId="3" fontId="21" fillId="0" borderId="0" xfId="32" applyNumberFormat="1" applyFont="1" applyAlignment="1">
      <alignment horizontal="right" vertical="center"/>
    </xf>
    <xf numFmtId="3" fontId="21" fillId="0" borderId="0" xfId="32" applyNumberFormat="1" applyFont="1" applyAlignment="1">
      <alignment horizontal="center" vertical="center"/>
    </xf>
    <xf numFmtId="0" fontId="21" fillId="16" borderId="14" xfId="37" applyFont="1" applyFill="1" applyBorder="1" applyAlignment="1">
      <alignment horizontal="center" vertical="center"/>
    </xf>
    <xf numFmtId="49" fontId="21" fillId="4" borderId="15" xfId="37" applyNumberFormat="1" applyFont="1" applyFill="1" applyBorder="1" applyAlignment="1">
      <alignment horizontal="center" vertical="center"/>
    </xf>
    <xf numFmtId="49" fontId="21" fillId="16" borderId="14" xfId="37" applyNumberFormat="1" applyFont="1" applyFill="1" applyBorder="1" applyAlignment="1">
      <alignment horizontal="center" vertical="center"/>
    </xf>
    <xf numFmtId="4" fontId="21" fillId="16" borderId="14" xfId="37" applyNumberFormat="1" applyFont="1" applyFill="1" applyBorder="1" applyAlignment="1">
      <alignment horizontal="center" vertical="center"/>
    </xf>
    <xf numFmtId="49" fontId="21" fillId="22" borderId="14" xfId="32" applyNumberFormat="1" applyFont="1" applyFill="1" applyBorder="1" applyAlignment="1">
      <alignment horizontal="center" vertical="center"/>
    </xf>
    <xf numFmtId="3" fontId="21" fillId="6" borderId="14" xfId="32" applyNumberFormat="1" applyFont="1" applyFill="1" applyBorder="1" applyAlignment="1">
      <alignment horizontal="center" vertical="center"/>
    </xf>
    <xf numFmtId="49" fontId="21" fillId="0" borderId="0" xfId="37" applyNumberFormat="1" applyFont="1" applyAlignment="1">
      <alignment horizontal="center" vertical="center" wrapText="1"/>
    </xf>
    <xf numFmtId="0" fontId="17" fillId="0" borderId="14" xfId="32" applyFont="1" applyBorder="1" applyAlignment="1">
      <alignment horizontal="center" vertical="center"/>
    </xf>
    <xf numFmtId="3" fontId="21" fillId="0" borderId="0" xfId="32" applyNumberFormat="1" applyFont="1" applyAlignment="1" applyProtection="1">
      <alignment horizontal="center" vertical="center"/>
      <protection locked="0"/>
    </xf>
    <xf numFmtId="49" fontId="21" fillId="0" borderId="0" xfId="32" applyNumberFormat="1" applyFont="1" applyAlignment="1">
      <alignment horizontal="left" vertical="center"/>
    </xf>
    <xf numFmtId="0" fontId="1" fillId="22" borderId="10" xfId="0" applyFont="1" applyFill="1" applyBorder="1" applyAlignment="1">
      <alignment wrapText="1" shrinkToFit="1"/>
    </xf>
    <xf numFmtId="0" fontId="0" fillId="0" borderId="0" xfId="0" applyAlignment="1">
      <alignment horizontal="center" vertical="center"/>
    </xf>
    <xf numFmtId="49" fontId="26" fillId="22" borderId="14" xfId="32" applyNumberFormat="1" applyFont="1" applyFill="1" applyBorder="1" applyAlignment="1">
      <alignment horizontal="center" vertical="center" wrapText="1" shrinkToFit="1"/>
    </xf>
    <xf numFmtId="49" fontId="27" fillId="22" borderId="10" xfId="0" applyNumberFormat="1" applyFont="1" applyFill="1" applyBorder="1" applyAlignment="1">
      <alignment horizontal="center" vertical="center" wrapText="1" shrinkToFit="1"/>
    </xf>
    <xf numFmtId="49" fontId="22" fillId="0" borderId="16" xfId="0" applyNumberFormat="1" applyFont="1" applyBorder="1" applyAlignment="1">
      <alignment horizontal="center"/>
    </xf>
    <xf numFmtId="0" fontId="0" fillId="0" borderId="17" xfId="0" applyBorder="1"/>
    <xf numFmtId="49" fontId="27" fillId="22" borderId="10" xfId="0" applyNumberFormat="1" applyFont="1" applyFill="1" applyBorder="1" applyAlignment="1">
      <alignment horizontal="center" vertical="center"/>
    </xf>
    <xf numFmtId="0" fontId="27" fillId="22" borderId="10" xfId="0" applyFont="1" applyFill="1" applyBorder="1" applyAlignment="1">
      <alignment horizontal="center" vertical="center" wrapText="1" shrinkToFit="1"/>
    </xf>
    <xf numFmtId="0" fontId="27" fillId="22" borderId="10" xfId="0" applyFont="1" applyFill="1" applyBorder="1" applyAlignment="1">
      <alignment horizontal="center" vertical="center"/>
    </xf>
    <xf numFmtId="49" fontId="29" fillId="22" borderId="10" xfId="32" applyNumberFormat="1" applyFont="1" applyFill="1" applyBorder="1" applyAlignment="1">
      <alignment horizontal="center" vertical="center" wrapText="1" shrinkToFit="1"/>
    </xf>
    <xf numFmtId="49" fontId="29" fillId="22" borderId="10" xfId="32" applyNumberFormat="1" applyFont="1" applyFill="1" applyBorder="1" applyAlignment="1">
      <alignment horizontal="center" vertical="center"/>
    </xf>
    <xf numFmtId="3" fontId="29" fillId="6" borderId="10" xfId="32" applyNumberFormat="1" applyFont="1" applyFill="1" applyBorder="1" applyAlignment="1">
      <alignment horizontal="center" vertical="center" wrapText="1" shrinkToFit="1"/>
    </xf>
    <xf numFmtId="49" fontId="28" fillId="0" borderId="0" xfId="0" applyNumberFormat="1" applyFont="1" applyAlignment="1">
      <alignment horizontal="center"/>
    </xf>
    <xf numFmtId="49" fontId="28" fillId="0" borderId="0" xfId="0" applyNumberFormat="1" applyFont="1"/>
    <xf numFmtId="49" fontId="28" fillId="0" borderId="0" xfId="0" applyNumberFormat="1" applyFont="1" applyAlignment="1">
      <alignment horizontal="left"/>
    </xf>
    <xf numFmtId="0" fontId="28" fillId="0" borderId="0" xfId="0" applyFont="1"/>
    <xf numFmtId="4" fontId="28" fillId="0" borderId="0" xfId="0" applyNumberFormat="1" applyFont="1" applyAlignment="1">
      <alignment horizontal="right"/>
    </xf>
    <xf numFmtId="3" fontId="28" fillId="0" borderId="0" xfId="0" applyNumberFormat="1" applyFont="1"/>
    <xf numFmtId="0" fontId="28" fillId="0" borderId="0" xfId="0" applyFont="1" applyProtection="1">
      <protection locked="0"/>
    </xf>
    <xf numFmtId="49" fontId="28" fillId="0" borderId="0" xfId="0" applyNumberFormat="1" applyFont="1" applyProtection="1">
      <protection locked="0"/>
    </xf>
    <xf numFmtId="3" fontId="28" fillId="0" borderId="0" xfId="0" applyNumberFormat="1" applyFont="1" applyProtection="1">
      <protection locked="0"/>
    </xf>
    <xf numFmtId="3" fontId="2" fillId="0" borderId="18" xfId="32" applyNumberForma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4" fontId="2" fillId="0" borderId="0" xfId="32" applyNumberFormat="1" applyAlignment="1">
      <alignment horizontal="center" vertical="center"/>
    </xf>
    <xf numFmtId="4" fontId="29" fillId="22" borderId="10" xfId="32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3" fontId="29" fillId="22" borderId="10" xfId="32" applyNumberFormat="1" applyFont="1" applyFill="1" applyBorder="1" applyAlignment="1">
      <alignment horizontal="center" vertical="center" wrapText="1" shrinkToFit="1"/>
    </xf>
    <xf numFmtId="49" fontId="21" fillId="22" borderId="15" xfId="32" applyNumberFormat="1" applyFont="1" applyFill="1" applyBorder="1" applyAlignment="1">
      <alignment horizontal="center" vertical="center" wrapText="1"/>
    </xf>
    <xf numFmtId="49" fontId="21" fillId="22" borderId="12" xfId="32" applyNumberFormat="1" applyFont="1" applyFill="1" applyBorder="1" applyAlignment="1">
      <alignment horizontal="center" vertical="center" wrapText="1"/>
    </xf>
    <xf numFmtId="3" fontId="21" fillId="22" borderId="15" xfId="32" applyNumberFormat="1" applyFont="1" applyFill="1" applyBorder="1" applyAlignment="1">
      <alignment horizontal="center" vertical="center" wrapText="1"/>
    </xf>
    <xf numFmtId="4" fontId="17" fillId="0" borderId="0" xfId="32" applyNumberFormat="1" applyFont="1" applyAlignment="1">
      <alignment horizontal="right" vertical="center"/>
    </xf>
    <xf numFmtId="4" fontId="21" fillId="6" borderId="15" xfId="32" applyNumberFormat="1" applyFont="1" applyFill="1" applyBorder="1" applyAlignment="1">
      <alignment horizontal="center" vertical="center" wrapText="1"/>
    </xf>
    <xf numFmtId="4" fontId="0" fillId="0" borderId="17" xfId="0" applyNumberFormat="1" applyBorder="1"/>
    <xf numFmtId="4" fontId="29" fillId="6" borderId="10" xfId="32" applyNumberFormat="1" applyFont="1" applyFill="1" applyBorder="1" applyAlignment="1">
      <alignment horizontal="center" vertical="center" wrapText="1" shrinkToFit="1"/>
    </xf>
    <xf numFmtId="4" fontId="0" fillId="0" borderId="0" xfId="0" applyNumberFormat="1" applyAlignment="1">
      <alignment horizontal="center"/>
    </xf>
    <xf numFmtId="4" fontId="0" fillId="0" borderId="0" xfId="0" applyNumberFormat="1"/>
    <xf numFmtId="0" fontId="0" fillId="0" borderId="20" xfId="0" applyBorder="1"/>
    <xf numFmtId="0" fontId="0" fillId="0" borderId="21" xfId="0" applyBorder="1"/>
    <xf numFmtId="4" fontId="20" fillId="0" borderId="0" xfId="32" applyNumberFormat="1" applyFont="1" applyAlignment="1">
      <alignment horizontal="center" vertical="center"/>
    </xf>
    <xf numFmtId="4" fontId="17" fillId="0" borderId="13" xfId="32" applyNumberFormat="1" applyFont="1" applyBorder="1" applyAlignment="1">
      <alignment horizontal="center" vertical="center"/>
    </xf>
    <xf numFmtId="4" fontId="21" fillId="16" borderId="14" xfId="37" applyNumberFormat="1" applyFont="1" applyFill="1" applyBorder="1" applyAlignment="1">
      <alignment horizontal="center" vertical="center" wrapText="1"/>
    </xf>
    <xf numFmtId="4" fontId="26" fillId="16" borderId="14" xfId="37" applyNumberFormat="1" applyFont="1" applyFill="1" applyBorder="1" applyAlignment="1">
      <alignment horizontal="center" vertical="center" wrapText="1"/>
    </xf>
    <xf numFmtId="4" fontId="21" fillId="0" borderId="0" xfId="32" applyNumberFormat="1" applyFont="1" applyAlignment="1">
      <alignment horizontal="center" vertical="center"/>
    </xf>
    <xf numFmtId="49" fontId="21" fillId="25" borderId="15" xfId="37" applyNumberFormat="1" applyFont="1" applyFill="1" applyBorder="1" applyAlignment="1">
      <alignment horizontal="center" vertical="center"/>
    </xf>
    <xf numFmtId="49" fontId="21" fillId="25" borderId="15" xfId="32" applyNumberFormat="1" applyFont="1" applyFill="1" applyBorder="1" applyAlignment="1">
      <alignment horizontal="center" vertical="center" wrapText="1"/>
    </xf>
    <xf numFmtId="14" fontId="2" fillId="0" borderId="21" xfId="32" applyNumberFormat="1" applyBorder="1" applyAlignment="1">
      <alignment horizontal="center" vertical="center"/>
    </xf>
    <xf numFmtId="0" fontId="0" fillId="0" borderId="13" xfId="0" applyBorder="1"/>
    <xf numFmtId="4" fontId="1" fillId="26" borderId="14" xfId="0" applyNumberFormat="1" applyFont="1" applyFill="1" applyBorder="1" applyAlignment="1">
      <alignment vertical="center"/>
    </xf>
    <xf numFmtId="3" fontId="1" fillId="26" borderId="14" xfId="0" applyNumberFormat="1" applyFont="1" applyFill="1" applyBorder="1" applyAlignment="1">
      <alignment vertical="center"/>
    </xf>
    <xf numFmtId="0" fontId="17" fillId="0" borderId="22" xfId="32" applyFont="1" applyBorder="1" applyAlignment="1">
      <alignment horizontal="center" vertical="center"/>
    </xf>
    <xf numFmtId="0" fontId="30" fillId="0" borderId="0" xfId="32" applyFont="1" applyAlignment="1">
      <alignment horizontal="left" vertical="center"/>
    </xf>
    <xf numFmtId="0" fontId="31" fillId="0" borderId="0" xfId="32" applyFont="1" applyAlignment="1">
      <alignment horizontal="left" vertical="center"/>
    </xf>
    <xf numFmtId="49" fontId="31" fillId="0" borderId="0" xfId="32" applyNumberFormat="1" applyFont="1" applyAlignment="1">
      <alignment horizontal="left" vertical="center"/>
    </xf>
    <xf numFmtId="4" fontId="31" fillId="0" borderId="0" xfId="32" applyNumberFormat="1" applyFont="1" applyAlignment="1">
      <alignment horizontal="left" vertical="center"/>
    </xf>
    <xf numFmtId="0" fontId="31" fillId="0" borderId="0" xfId="32" applyFont="1" applyAlignment="1">
      <alignment horizontal="left" vertical="center" indent="1"/>
    </xf>
    <xf numFmtId="0" fontId="31" fillId="0" borderId="0" xfId="32" quotePrefix="1" applyFont="1" applyAlignment="1">
      <alignment horizontal="left" vertical="center"/>
    </xf>
    <xf numFmtId="0" fontId="17" fillId="0" borderId="23" xfId="32" applyFont="1" applyBorder="1" applyAlignment="1">
      <alignment horizontal="center" vertical="center"/>
    </xf>
    <xf numFmtId="0" fontId="0" fillId="0" borderId="24" xfId="0" applyBorder="1"/>
    <xf numFmtId="0" fontId="0" fillId="0" borderId="14" xfId="0" applyBorder="1" applyAlignment="1">
      <alignment horizontal="center" vertical="center"/>
    </xf>
    <xf numFmtId="4" fontId="1" fillId="0" borderId="14" xfId="0" applyNumberFormat="1" applyFont="1" applyBorder="1" applyAlignment="1">
      <alignment horizontal="right" vertical="center"/>
    </xf>
    <xf numFmtId="4" fontId="1" fillId="22" borderId="14" xfId="0" applyNumberFormat="1" applyFont="1" applyFill="1" applyBorder="1" applyAlignment="1" applyProtection="1">
      <alignment horizontal="right" vertical="center"/>
      <protection locked="0"/>
    </xf>
    <xf numFmtId="0" fontId="17" fillId="0" borderId="24" xfId="32" applyFont="1" applyBorder="1" applyAlignment="1">
      <alignment horizontal="center" vertical="center"/>
    </xf>
    <xf numFmtId="49" fontId="17" fillId="0" borderId="0" xfId="32" applyNumberFormat="1" applyFont="1" applyAlignment="1">
      <alignment horizontal="center" vertical="center"/>
    </xf>
    <xf numFmtId="4" fontId="0" fillId="0" borderId="14" xfId="0" applyNumberFormat="1" applyBorder="1" applyAlignment="1">
      <alignment horizontal="right" vertical="center"/>
    </xf>
    <xf numFmtId="4" fontId="0" fillId="0" borderId="21" xfId="0" applyNumberFormat="1" applyBorder="1" applyAlignment="1">
      <alignment horizontal="right" vertical="center"/>
    </xf>
    <xf numFmtId="0" fontId="17" fillId="0" borderId="0" xfId="32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6" fillId="0" borderId="0" xfId="32" applyFont="1" applyAlignment="1">
      <alignment horizontal="left" vertical="center" wrapText="1"/>
    </xf>
    <xf numFmtId="4" fontId="17" fillId="0" borderId="0" xfId="32" applyNumberFormat="1" applyFont="1" applyAlignment="1">
      <alignment horizontal="center" vertical="center"/>
    </xf>
    <xf numFmtId="4" fontId="33" fillId="26" borderId="14" xfId="0" applyNumberFormat="1" applyFont="1" applyFill="1" applyBorder="1" applyAlignment="1">
      <alignment horizontal="center" vertical="center"/>
    </xf>
    <xf numFmtId="0" fontId="17" fillId="0" borderId="24" xfId="32" applyFont="1" applyBorder="1" applyAlignment="1">
      <alignment vertical="center"/>
    </xf>
    <xf numFmtId="0" fontId="17" fillId="27" borderId="14" xfId="32" applyFont="1" applyFill="1" applyBorder="1" applyAlignment="1">
      <alignment horizontal="center" vertical="center"/>
    </xf>
    <xf numFmtId="0" fontId="20" fillId="0" borderId="24" xfId="32" applyFont="1" applyBorder="1" applyAlignment="1">
      <alignment horizontal="center" vertical="center"/>
    </xf>
    <xf numFmtId="0" fontId="2" fillId="0" borderId="0" xfId="32" quotePrefix="1" applyAlignment="1">
      <alignment horizontal="center" vertical="center"/>
    </xf>
    <xf numFmtId="0" fontId="21" fillId="16" borderId="14" xfId="37" applyFont="1" applyFill="1" applyBorder="1" applyAlignment="1">
      <alignment horizontal="center" vertical="center" wrapText="1"/>
    </xf>
    <xf numFmtId="49" fontId="21" fillId="16" borderId="14" xfId="37" applyNumberFormat="1" applyFont="1" applyFill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0" fontId="2" fillId="0" borderId="13" xfId="32" applyBorder="1" applyAlignment="1">
      <alignment horizontal="left" vertical="center"/>
    </xf>
    <xf numFmtId="0" fontId="17" fillId="0" borderId="15" xfId="32" applyFont="1" applyBorder="1" applyAlignment="1">
      <alignment horizontal="center" vertical="center"/>
    </xf>
    <xf numFmtId="4" fontId="1" fillId="22" borderId="22" xfId="0" applyNumberFormat="1" applyFont="1" applyFill="1" applyBorder="1" applyAlignment="1">
      <alignment horizontal="right" vertical="center"/>
    </xf>
    <xf numFmtId="4" fontId="0" fillId="28" borderId="22" xfId="0" applyNumberFormat="1" applyFill="1" applyBorder="1" applyAlignment="1">
      <alignment horizontal="right" vertical="center"/>
    </xf>
    <xf numFmtId="0" fontId="0" fillId="28" borderId="20" xfId="0" applyFill="1" applyBorder="1"/>
    <xf numFmtId="0" fontId="17" fillId="0" borderId="25" xfId="32" applyFont="1" applyBorder="1" applyAlignment="1">
      <alignment horizontal="center" vertical="center"/>
    </xf>
    <xf numFmtId="4" fontId="1" fillId="28" borderId="22" xfId="0" applyNumberFormat="1" applyFont="1" applyFill="1" applyBorder="1" applyAlignment="1">
      <alignment horizontal="right" vertical="center"/>
    </xf>
    <xf numFmtId="0" fontId="17" fillId="0" borderId="26" xfId="32" applyFont="1" applyBorder="1" applyAlignment="1">
      <alignment horizontal="center" vertical="center"/>
    </xf>
    <xf numFmtId="4" fontId="1" fillId="28" borderId="12" xfId="0" applyNumberFormat="1" applyFont="1" applyFill="1" applyBorder="1" applyAlignment="1">
      <alignment horizontal="right" vertical="center"/>
    </xf>
    <xf numFmtId="3" fontId="21" fillId="22" borderId="14" xfId="32" applyNumberFormat="1" applyFont="1" applyFill="1" applyBorder="1" applyAlignment="1">
      <alignment horizontal="center" vertical="center" wrapText="1"/>
    </xf>
    <xf numFmtId="0" fontId="32" fillId="0" borderId="0" xfId="32" applyFont="1" applyAlignment="1">
      <alignment horizontal="left" vertical="center"/>
    </xf>
    <xf numFmtId="3" fontId="21" fillId="6" borderId="15" xfId="32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14" fontId="38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4" fontId="38" fillId="0" borderId="0" xfId="0" applyNumberFormat="1" applyFont="1" applyAlignment="1">
      <alignment horizontal="right" vertical="center"/>
    </xf>
    <xf numFmtId="14" fontId="21" fillId="22" borderId="0" xfId="32" applyNumberFormat="1" applyFont="1" applyFill="1" applyAlignment="1">
      <alignment horizontal="center" vertical="center" wrapText="1"/>
    </xf>
    <xf numFmtId="49" fontId="21" fillId="22" borderId="0" xfId="32" applyNumberFormat="1" applyFont="1" applyFill="1" applyAlignment="1">
      <alignment horizontal="center" vertical="center" wrapText="1"/>
    </xf>
    <xf numFmtId="4" fontId="21" fillId="22" borderId="0" xfId="32" applyNumberFormat="1" applyFont="1" applyFill="1" applyAlignment="1">
      <alignment horizontal="right" vertical="center" wrapText="1"/>
    </xf>
    <xf numFmtId="4" fontId="21" fillId="6" borderId="0" xfId="32" applyNumberFormat="1" applyFont="1" applyFill="1" applyAlignment="1">
      <alignment horizontal="right" vertical="center" wrapText="1"/>
    </xf>
    <xf numFmtId="0" fontId="21" fillId="22" borderId="0" xfId="32" applyFont="1" applyFill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4" fontId="39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4" fontId="28" fillId="0" borderId="0" xfId="0" applyNumberFormat="1" applyFont="1" applyAlignment="1">
      <alignment horizontal="right" vertical="center"/>
    </xf>
    <xf numFmtId="4" fontId="40" fillId="22" borderId="0" xfId="32" applyNumberFormat="1" applyFont="1" applyFill="1" applyAlignment="1">
      <alignment horizontal="center" vertical="center" wrapText="1"/>
    </xf>
    <xf numFmtId="4" fontId="40" fillId="22" borderId="0" xfId="32" applyNumberFormat="1" applyFont="1" applyFill="1" applyAlignment="1">
      <alignment horizontal="right" vertical="center" wrapText="1"/>
    </xf>
    <xf numFmtId="0" fontId="40" fillId="22" borderId="0" xfId="32" applyFont="1" applyFill="1" applyAlignment="1">
      <alignment horizontal="center" vertical="center" wrapText="1"/>
    </xf>
    <xf numFmtId="0" fontId="40" fillId="22" borderId="0" xfId="32" applyFont="1" applyFill="1" applyAlignment="1">
      <alignment horizontal="right" vertical="center" wrapText="1"/>
    </xf>
    <xf numFmtId="49" fontId="22" fillId="17" borderId="27" xfId="0" applyNumberFormat="1" applyFont="1" applyFill="1" applyBorder="1" applyAlignment="1">
      <alignment horizontal="center"/>
    </xf>
    <xf numFmtId="0" fontId="23" fillId="17" borderId="28" xfId="0" applyFont="1" applyFill="1" applyBorder="1" applyAlignment="1">
      <alignment horizontal="center"/>
    </xf>
    <xf numFmtId="0" fontId="23" fillId="17" borderId="29" xfId="0" applyFont="1" applyFill="1" applyBorder="1" applyAlignment="1">
      <alignment horizontal="center"/>
    </xf>
    <xf numFmtId="49" fontId="24" fillId="0" borderId="27" xfId="0" applyNumberFormat="1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0" fillId="17" borderId="22" xfId="32" applyFont="1" applyFill="1" applyBorder="1" applyAlignment="1">
      <alignment horizontal="center" vertical="center"/>
    </xf>
    <xf numFmtId="0" fontId="2" fillId="0" borderId="20" xfId="32" applyBorder="1" applyAlignment="1">
      <alignment horizontal="center" vertical="center"/>
    </xf>
    <xf numFmtId="0" fontId="2" fillId="0" borderId="21" xfId="32" applyBorder="1" applyAlignment="1">
      <alignment horizontal="center" vertical="center"/>
    </xf>
    <xf numFmtId="0" fontId="17" fillId="0" borderId="22" xfId="32" applyFont="1" applyBorder="1" applyAlignment="1">
      <alignment horizontal="center" vertical="center"/>
    </xf>
    <xf numFmtId="0" fontId="17" fillId="0" borderId="20" xfId="32" applyFont="1" applyBorder="1" applyAlignment="1">
      <alignment horizontal="center" vertical="center"/>
    </xf>
    <xf numFmtId="0" fontId="17" fillId="0" borderId="21" xfId="32" applyFont="1" applyBorder="1" applyAlignment="1">
      <alignment horizontal="center" vertical="center"/>
    </xf>
    <xf numFmtId="14" fontId="2" fillId="0" borderId="22" xfId="32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20" xfId="32" applyBorder="1" applyAlignment="1">
      <alignment vertical="center"/>
    </xf>
    <xf numFmtId="0" fontId="2" fillId="0" borderId="21" xfId="32" applyBorder="1" applyAlignment="1">
      <alignment vertical="center"/>
    </xf>
    <xf numFmtId="49" fontId="24" fillId="0" borderId="16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28" xfId="0" applyBorder="1"/>
    <xf numFmtId="0" fontId="0" fillId="0" borderId="29" xfId="0" applyBorder="1"/>
    <xf numFmtId="14" fontId="2" fillId="0" borderId="16" xfId="32" applyNumberFormat="1" applyBorder="1" applyAlignment="1">
      <alignment horizontal="center" vertical="center"/>
    </xf>
    <xf numFmtId="0" fontId="2" fillId="0" borderId="0" xfId="32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6" fillId="0" borderId="11" xfId="32" applyFont="1" applyBorder="1" applyAlignment="1">
      <alignment horizontal="center" vertical="center" wrapText="1" shrinkToFit="1"/>
    </xf>
    <xf numFmtId="0" fontId="36" fillId="0" borderId="0" xfId="0" applyFont="1" applyAlignment="1">
      <alignment horizontal="center" vertical="center" wrapText="1" shrinkToFit="1"/>
    </xf>
    <xf numFmtId="0" fontId="0" fillId="0" borderId="21" xfId="0" applyBorder="1" applyAlignment="1">
      <alignment vertical="center"/>
    </xf>
    <xf numFmtId="0" fontId="20" fillId="17" borderId="11" xfId="32" applyFont="1" applyFill="1" applyBorder="1" applyAlignment="1">
      <alignment horizontal="center" vertical="center"/>
    </xf>
    <xf numFmtId="0" fontId="0" fillId="0" borderId="0" xfId="0"/>
    <xf numFmtId="0" fontId="0" fillId="0" borderId="20" xfId="0" applyBorder="1"/>
    <xf numFmtId="0" fontId="0" fillId="0" borderId="21" xfId="0" applyBorder="1"/>
    <xf numFmtId="0" fontId="0" fillId="0" borderId="20" xfId="0" applyBorder="1" applyAlignment="1">
      <alignment vertical="center"/>
    </xf>
    <xf numFmtId="14" fontId="17" fillId="0" borderId="27" xfId="32" applyNumberFormat="1" applyFont="1" applyBorder="1" applyAlignment="1">
      <alignment horizontal="center" vertical="center" wrapText="1"/>
    </xf>
    <xf numFmtId="0" fontId="17" fillId="0" borderId="28" xfId="32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31" fillId="0" borderId="11" xfId="32" applyFont="1" applyBorder="1" applyAlignment="1">
      <alignment horizontal="left" vertical="center" wrapText="1"/>
    </xf>
    <xf numFmtId="0" fontId="31" fillId="0" borderId="0" xfId="32" applyFont="1" applyAlignment="1">
      <alignment horizontal="left" vertical="center" wrapText="1"/>
    </xf>
    <xf numFmtId="49" fontId="31" fillId="0" borderId="11" xfId="32" quotePrefix="1" applyNumberFormat="1" applyFont="1" applyBorder="1" applyAlignment="1">
      <alignment horizontal="left" vertical="center" wrapText="1"/>
    </xf>
    <xf numFmtId="49" fontId="31" fillId="0" borderId="0" xfId="32" applyNumberFormat="1" applyFont="1" applyAlignment="1">
      <alignment horizontal="left" vertical="center" wrapText="1"/>
    </xf>
    <xf numFmtId="0" fontId="17" fillId="29" borderId="22" xfId="32" applyFont="1" applyFill="1" applyBorder="1" applyAlignment="1">
      <alignment horizontal="left" vertical="center"/>
    </xf>
    <xf numFmtId="0" fontId="0" fillId="29" borderId="20" xfId="0" applyFill="1" applyBorder="1" applyAlignment="1">
      <alignment horizontal="left"/>
    </xf>
    <xf numFmtId="0" fontId="2" fillId="27" borderId="22" xfId="32" applyFill="1" applyBorder="1" applyAlignment="1">
      <alignment horizontal="center" vertical="center"/>
    </xf>
    <xf numFmtId="0" fontId="2" fillId="27" borderId="21" xfId="32" applyFill="1" applyBorder="1" applyAlignment="1">
      <alignment horizontal="center" vertical="center"/>
    </xf>
    <xf numFmtId="0" fontId="30" fillId="0" borderId="0" xfId="32" applyFont="1" applyAlignment="1">
      <alignment vertical="center"/>
    </xf>
    <xf numFmtId="0" fontId="35" fillId="0" borderId="0" xfId="0" applyFont="1"/>
    <xf numFmtId="0" fontId="20" fillId="17" borderId="31" xfId="32" applyFont="1" applyFill="1" applyBorder="1" applyAlignment="1">
      <alignment horizontal="center" vertical="center"/>
    </xf>
    <xf numFmtId="0" fontId="0" fillId="0" borderId="19" xfId="0" applyBorder="1"/>
    <xf numFmtId="0" fontId="0" fillId="0" borderId="32" xfId="0" applyBorder="1"/>
    <xf numFmtId="0" fontId="17" fillId="27" borderId="22" xfId="32" applyFont="1" applyFill="1" applyBorder="1" applyAlignment="1">
      <alignment horizontal="left" vertical="center"/>
    </xf>
    <xf numFmtId="0" fontId="0" fillId="27" borderId="21" xfId="0" applyFill="1" applyBorder="1" applyAlignment="1">
      <alignment horizontal="left"/>
    </xf>
    <xf numFmtId="0" fontId="2" fillId="0" borderId="22" xfId="32" applyBorder="1" applyAlignment="1">
      <alignment horizontal="left" vertical="center"/>
    </xf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left"/>
    </xf>
    <xf numFmtId="0" fontId="17" fillId="24" borderId="22" xfId="32" applyFont="1" applyFill="1" applyBorder="1" applyAlignment="1">
      <alignment horizontal="center" vertical="center"/>
    </xf>
    <xf numFmtId="0" fontId="0" fillId="24" borderId="20" xfId="0" applyFill="1" applyBorder="1"/>
    <xf numFmtId="0" fontId="0" fillId="24" borderId="21" xfId="0" applyFill="1" applyBorder="1"/>
    <xf numFmtId="0" fontId="2" fillId="0" borderId="21" xfId="32" applyBorder="1" applyAlignment="1">
      <alignment horizontal="left" vertical="center"/>
    </xf>
    <xf numFmtId="0" fontId="0" fillId="29" borderId="21" xfId="0" applyFill="1" applyBorder="1" applyAlignment="1">
      <alignment horizontal="left"/>
    </xf>
    <xf numFmtId="0" fontId="31" fillId="0" borderId="0" xfId="32" quotePrefix="1" applyFont="1" applyAlignment="1">
      <alignment horizontal="left" vertical="center"/>
    </xf>
    <xf numFmtId="0" fontId="31" fillId="0" borderId="0" xfId="32" applyFont="1" applyAlignment="1">
      <alignment horizontal="left" vertical="top" wrapText="1"/>
    </xf>
    <xf numFmtId="0" fontId="31" fillId="0" borderId="0" xfId="32" quotePrefix="1" applyFont="1" applyAlignment="1">
      <alignment horizontal="left" vertical="top" wrapText="1"/>
    </xf>
    <xf numFmtId="0" fontId="0" fillId="27" borderId="20" xfId="0" applyFill="1" applyBorder="1" applyAlignment="1">
      <alignment horizontal="left"/>
    </xf>
    <xf numFmtId="0" fontId="17" fillId="0" borderId="19" xfId="32" applyFont="1" applyBorder="1" applyAlignment="1">
      <alignment horizontal="center" vertical="center"/>
    </xf>
    <xf numFmtId="0" fontId="17" fillId="0" borderId="32" xfId="32" applyFont="1" applyBorder="1" applyAlignment="1">
      <alignment horizontal="center" vertical="center"/>
    </xf>
    <xf numFmtId="0" fontId="17" fillId="22" borderId="20" xfId="32" applyFont="1" applyFill="1" applyBorder="1" applyAlignment="1">
      <alignment horizontal="left" vertical="center"/>
    </xf>
    <xf numFmtId="0" fontId="17" fillId="22" borderId="21" xfId="32" applyFont="1" applyFill="1" applyBorder="1" applyAlignment="1">
      <alignment horizontal="left" vertical="center"/>
    </xf>
    <xf numFmtId="0" fontId="17" fillId="28" borderId="20" xfId="32" applyFont="1" applyFill="1" applyBorder="1" applyAlignment="1">
      <alignment horizontal="left" vertical="center"/>
    </xf>
    <xf numFmtId="0" fontId="17" fillId="28" borderId="21" xfId="32" applyFont="1" applyFill="1" applyBorder="1" applyAlignment="1">
      <alignment horizontal="left" vertical="center"/>
    </xf>
    <xf numFmtId="0" fontId="17" fillId="28" borderId="13" xfId="32" applyFont="1" applyFill="1" applyBorder="1" applyAlignment="1">
      <alignment horizontal="left" vertical="center"/>
    </xf>
    <xf numFmtId="0" fontId="17" fillId="28" borderId="23" xfId="32" applyFont="1" applyFill="1" applyBorder="1" applyAlignment="1">
      <alignment horizontal="left" vertical="center"/>
    </xf>
    <xf numFmtId="0" fontId="2" fillId="28" borderId="22" xfId="32" applyFill="1" applyBorder="1" applyAlignment="1">
      <alignment horizontal="left" vertical="center"/>
    </xf>
    <xf numFmtId="0" fontId="2" fillId="28" borderId="20" xfId="32" applyFill="1" applyBorder="1" applyAlignment="1">
      <alignment horizontal="left" vertical="center"/>
    </xf>
    <xf numFmtId="0" fontId="2" fillId="28" borderId="21" xfId="32" applyFill="1" applyBorder="1" applyAlignment="1">
      <alignment horizontal="left" vertical="center"/>
    </xf>
    <xf numFmtId="4" fontId="17" fillId="6" borderId="22" xfId="32" applyNumberFormat="1" applyFont="1" applyFill="1" applyBorder="1" applyAlignment="1">
      <alignment horizontal="center" vertical="center" wrapText="1"/>
    </xf>
    <xf numFmtId="4" fontId="17" fillId="6" borderId="20" xfId="32" applyNumberFormat="1" applyFont="1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/>
    </xf>
    <xf numFmtId="0" fontId="17" fillId="24" borderId="20" xfId="32" applyFont="1" applyFill="1" applyBorder="1" applyAlignment="1">
      <alignment horizontal="center" vertical="center"/>
    </xf>
    <xf numFmtId="0" fontId="17" fillId="0" borderId="0" xfId="32" applyFont="1" applyAlignment="1">
      <alignment horizontal="left" vertical="center"/>
    </xf>
    <xf numFmtId="0" fontId="17" fillId="0" borderId="31" xfId="32" applyFont="1" applyBorder="1" applyAlignment="1">
      <alignment horizontal="center" vertical="center"/>
    </xf>
    <xf numFmtId="0" fontId="17" fillId="0" borderId="11" xfId="32" applyFont="1" applyBorder="1" applyAlignment="1">
      <alignment horizontal="center" vertical="center"/>
    </xf>
    <xf numFmtId="0" fontId="0" fillId="0" borderId="24" xfId="0" applyBorder="1"/>
    <xf numFmtId="0" fontId="17" fillId="0" borderId="12" xfId="32" applyFont="1" applyBorder="1" applyAlignment="1">
      <alignment horizontal="center" vertical="center"/>
    </xf>
    <xf numFmtId="0" fontId="0" fillId="0" borderId="23" xfId="0" applyBorder="1"/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 xr:uid="{EF165FE9-A266-46BE-8B2B-9F172F260965}"/>
    <cellStyle name="Input" xfId="29" builtinId="20" customBuiltin="1"/>
    <cellStyle name="Migliaia [0] 2" xfId="30" xr:uid="{8D7C9EC8-AD52-40AD-8391-C6D25144D004}"/>
    <cellStyle name="Neutrale" xfId="31" builtinId="28" customBuiltin="1"/>
    <cellStyle name="Normale" xfId="0" builtinId="0"/>
    <cellStyle name="Normale 2" xfId="32" xr:uid="{9BC06954-2121-44C0-B9C4-B1B2B03D104D}"/>
    <cellStyle name="Normale 2 2" xfId="33" xr:uid="{A735D5DD-418A-414C-AAEC-85CA77BFBD38}"/>
    <cellStyle name="Normale 3" xfId="34" xr:uid="{B68A2D0D-0EA1-4BA7-8A18-60439C74CDB1}"/>
    <cellStyle name="Normale 4" xfId="35" xr:uid="{0DDB2F30-0F70-4872-9531-83E0A1833F44}"/>
    <cellStyle name="Normale 5" xfId="36" xr:uid="{0213C834-4A4A-4CE0-A26E-0AF48458BFDB}"/>
    <cellStyle name="Normale_Foglio1" xfId="37" xr:uid="{3F583F09-3FEF-4959-B1BC-DB19934589A2}"/>
    <cellStyle name="Nota" xfId="38" builtinId="10" customBuiltin="1"/>
    <cellStyle name="Output" xfId="39" builtinId="21" customBuiltin="1"/>
    <cellStyle name="Testo avviso" xfId="40" builtinId="11" customBuiltin="1"/>
    <cellStyle name="Testo descrittivo" xfId="41" builtinId="53" customBuiltin="1"/>
    <cellStyle name="Titolo" xfId="42" builtinId="15" customBuiltin="1"/>
    <cellStyle name="Titolo 1" xfId="43" builtinId="16" customBuiltin="1"/>
    <cellStyle name="Titolo 2" xfId="44" builtinId="17" customBuiltin="1"/>
    <cellStyle name="Titolo 3" xfId="45" builtinId="18" customBuiltin="1"/>
    <cellStyle name="Titolo 4" xfId="46" builtinId="19" customBuiltin="1"/>
    <cellStyle name="Totale" xfId="47" builtinId="25" customBuiltin="1"/>
    <cellStyle name="Valore non valido" xfId="48" builtinId="27" customBuiltin="1"/>
    <cellStyle name="Valore valido" xfId="49" builtinId="26" customBuiltin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601B3-1238-47E1-B179-983664A957CE}">
  <sheetPr codeName="Foglio1"/>
  <dimension ref="A1:L6"/>
  <sheetViews>
    <sheetView showGridLines="0" zoomScaleNormal="100" workbookViewId="0">
      <selection sqref="A1:L1"/>
    </sheetView>
  </sheetViews>
  <sheetFormatPr defaultRowHeight="12.75" x14ac:dyDescent="0.2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1" width="13.7109375" style="7" customWidth="1"/>
    <col min="12" max="12" width="15.7109375" style="1" customWidth="1"/>
  </cols>
  <sheetData>
    <row r="1" spans="1:12" ht="23.1" customHeight="1" x14ac:dyDescent="0.35">
      <c r="A1" s="164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6"/>
    </row>
    <row r="2" spans="1:12" s="56" customFormat="1" ht="23.1" customHeight="1" x14ac:dyDescent="0.2">
      <c r="A2" s="167" t="s">
        <v>0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9"/>
    </row>
    <row r="3" spans="1:12" ht="24.95" customHeight="1" x14ac:dyDescent="0.2">
      <c r="A3" s="8" t="s">
        <v>3</v>
      </c>
      <c r="B3" s="8" t="s">
        <v>4</v>
      </c>
      <c r="C3" s="9" t="s">
        <v>1</v>
      </c>
      <c r="D3" s="9" t="s">
        <v>5</v>
      </c>
      <c r="E3" s="55" t="s">
        <v>9</v>
      </c>
      <c r="F3" s="11" t="s">
        <v>17</v>
      </c>
      <c r="G3" s="9" t="s">
        <v>2</v>
      </c>
      <c r="H3" s="10" t="s">
        <v>6</v>
      </c>
      <c r="I3" s="9" t="s">
        <v>7</v>
      </c>
      <c r="J3" s="12" t="s">
        <v>8</v>
      </c>
      <c r="K3" s="13" t="s">
        <v>10</v>
      </c>
      <c r="L3" s="12" t="s">
        <v>11</v>
      </c>
    </row>
    <row r="4" spans="1:12" x14ac:dyDescent="0.2">
      <c r="F4" s="5"/>
    </row>
    <row r="6" spans="1:12" x14ac:dyDescent="0.2">
      <c r="I6" s="6"/>
      <c r="J6" s="2"/>
      <c r="L6" s="2"/>
    </row>
  </sheetData>
  <mergeCells count="2">
    <mergeCell ref="A1:L1"/>
    <mergeCell ref="A2:L2"/>
  </mergeCells>
  <dataValidations count="1">
    <dataValidation type="list" allowBlank="1" showInputMessage="1" showErrorMessage="1" sqref="K4:K65536 K1:K2" xr:uid="{42BF17A8-80D4-4C16-A893-58060DF7F345}">
      <formula1>"Consip/Mepa,"</formula1>
    </dataValidation>
  </dataValidations>
  <pageMargins left="0.75" right="0.75" top="1" bottom="1" header="0.5" footer="0.5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C1C1B-BF65-406C-834F-7B67E911A891}">
  <sheetPr codeName="Foglio2"/>
  <dimension ref="A1:AH14"/>
  <sheetViews>
    <sheetView showGridLines="0" zoomScaleNormal="100" workbookViewId="0">
      <selection sqref="A1:AH1"/>
    </sheetView>
  </sheetViews>
  <sheetFormatPr defaultRowHeight="15" x14ac:dyDescent="0.2"/>
  <cols>
    <col min="1" max="1" width="5.7109375" style="30" bestFit="1" customWidth="1"/>
    <col min="2" max="2" width="6.28515625" style="30" bestFit="1" customWidth="1"/>
    <col min="3" max="3" width="10.7109375" style="31" bestFit="1" customWidth="1"/>
    <col min="4" max="4" width="18.140625" style="32" customWidth="1"/>
    <col min="5" max="5" width="10.7109375" style="31" bestFit="1" customWidth="1"/>
    <col min="6" max="6" width="15.7109375" style="32" customWidth="1"/>
    <col min="7" max="7" width="12.140625" style="33" customWidth="1"/>
    <col min="8" max="8" width="14.85546875" style="30" customWidth="1"/>
    <col min="9" max="9" width="5.7109375" style="30" bestFit="1" customWidth="1"/>
    <col min="10" max="10" width="8.28515625" style="30" bestFit="1" customWidth="1"/>
    <col min="11" max="11" width="10.7109375" style="31" bestFit="1" customWidth="1"/>
    <col min="12" max="12" width="25.5703125" style="32" customWidth="1"/>
    <col min="13" max="13" width="16.7109375" style="31" customWidth="1"/>
    <col min="14" max="14" width="19.28515625" style="31" customWidth="1"/>
    <col min="15" max="15" width="7" style="30" hidden="1" customWidth="1"/>
    <col min="16" max="16" width="22.28515625" style="32" hidden="1" customWidth="1"/>
    <col min="17" max="20" width="0" style="30" hidden="1" customWidth="1"/>
    <col min="21" max="21" width="5.7109375" style="30" hidden="1" customWidth="1"/>
    <col min="22" max="22" width="8.28515625" style="30" hidden="1" customWidth="1"/>
    <col min="23" max="23" width="3.28515625" style="30" hidden="1" customWidth="1"/>
    <col min="24" max="24" width="13.7109375" style="30" customWidth="1"/>
    <col min="25" max="25" width="8.28515625" style="30" bestFit="1" customWidth="1"/>
    <col min="26" max="26" width="12.85546875" style="31" customWidth="1"/>
    <col min="27" max="27" width="17.7109375" style="34" customWidth="1"/>
    <col min="28" max="28" width="14.140625" style="34" bestFit="1" customWidth="1"/>
    <col min="29" max="29" width="11.7109375" style="35" customWidth="1"/>
    <col min="30" max="30" width="3" style="36" bestFit="1" customWidth="1"/>
    <col min="31" max="31" width="11.7109375" style="36" customWidth="1"/>
    <col min="32" max="32" width="8.7109375" style="36" customWidth="1"/>
    <col min="33" max="33" width="11.7109375" style="36" customWidth="1"/>
    <col min="34" max="34" width="10.28515625" style="35" bestFit="1" customWidth="1"/>
    <col min="35" max="16384" width="9.140625" style="30"/>
  </cols>
  <sheetData>
    <row r="1" spans="1:34" s="14" customFormat="1" ht="23.1" customHeight="1" x14ac:dyDescent="0.2">
      <c r="A1" s="170" t="s">
        <v>12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2"/>
    </row>
    <row r="2" spans="1:34" s="14" customFormat="1" ht="15" customHeight="1" x14ac:dyDescent="0.2">
      <c r="A2" s="15"/>
      <c r="B2" s="16"/>
      <c r="C2" s="17"/>
      <c r="D2" s="18"/>
      <c r="E2" s="17"/>
      <c r="F2" s="18"/>
      <c r="G2" s="19"/>
      <c r="H2" s="16"/>
      <c r="I2" s="16"/>
      <c r="J2" s="16"/>
      <c r="K2" s="17"/>
      <c r="L2" s="18"/>
      <c r="M2" s="17"/>
      <c r="N2" s="17"/>
      <c r="O2" s="16"/>
      <c r="P2" s="18"/>
      <c r="Q2" s="16"/>
      <c r="R2" s="16"/>
      <c r="S2" s="16"/>
      <c r="T2" s="16"/>
      <c r="U2" s="16"/>
      <c r="V2" s="16"/>
      <c r="W2" s="16"/>
      <c r="X2" s="16"/>
      <c r="Y2" s="16"/>
      <c r="Z2" s="17"/>
      <c r="AA2" s="17"/>
      <c r="AB2" s="17"/>
      <c r="AC2" s="20"/>
      <c r="AD2" s="21"/>
      <c r="AE2" s="22"/>
      <c r="AF2" s="22"/>
      <c r="AG2" s="22"/>
      <c r="AH2" s="23"/>
    </row>
    <row r="3" spans="1:34" s="14" customFormat="1" ht="23.1" customHeight="1" x14ac:dyDescent="0.2">
      <c r="A3" s="173" t="s">
        <v>55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2"/>
    </row>
    <row r="4" spans="1:34" s="14" customFormat="1" ht="15" customHeight="1" x14ac:dyDescent="0.2">
      <c r="A4" s="24"/>
      <c r="B4" s="25"/>
      <c r="C4" s="26"/>
      <c r="D4" s="27"/>
      <c r="E4" s="26"/>
      <c r="F4" s="27"/>
      <c r="G4" s="28"/>
      <c r="H4" s="25"/>
      <c r="I4" s="25"/>
      <c r="J4" s="25"/>
      <c r="K4" s="26"/>
      <c r="L4" s="27"/>
      <c r="M4" s="26"/>
      <c r="N4" s="26"/>
      <c r="O4" s="25"/>
      <c r="P4" s="27"/>
      <c r="Q4" s="25"/>
      <c r="R4" s="25"/>
      <c r="S4" s="25"/>
      <c r="T4" s="25"/>
      <c r="U4" s="25"/>
      <c r="V4" s="25"/>
      <c r="W4" s="25"/>
      <c r="X4" s="25"/>
      <c r="Y4" s="25"/>
      <c r="Z4" s="26"/>
      <c r="AA4" s="176" t="s">
        <v>13</v>
      </c>
      <c r="AB4" s="171"/>
      <c r="AC4" s="171"/>
      <c r="AD4" s="171"/>
      <c r="AE4" s="171"/>
      <c r="AF4" s="171"/>
      <c r="AG4" s="177"/>
      <c r="AH4" s="29">
        <v>30</v>
      </c>
    </row>
    <row r="5" spans="1:34" s="14" customFormat="1" ht="23.1" customHeight="1" x14ac:dyDescent="0.2">
      <c r="A5" s="173" t="s">
        <v>14</v>
      </c>
      <c r="B5" s="174"/>
      <c r="C5" s="175"/>
      <c r="D5" s="173" t="s">
        <v>15</v>
      </c>
      <c r="E5" s="174"/>
      <c r="F5" s="174"/>
      <c r="G5" s="174"/>
      <c r="H5" s="175"/>
      <c r="I5" s="173" t="s">
        <v>16</v>
      </c>
      <c r="J5" s="174"/>
      <c r="K5" s="175"/>
      <c r="L5" s="173" t="s">
        <v>1</v>
      </c>
      <c r="M5" s="174"/>
      <c r="N5" s="174"/>
      <c r="O5" s="173" t="s">
        <v>17</v>
      </c>
      <c r="P5" s="175"/>
      <c r="Q5" s="173" t="s">
        <v>18</v>
      </c>
      <c r="R5" s="174"/>
      <c r="S5" s="174"/>
      <c r="T5" s="175"/>
      <c r="U5" s="173" t="s">
        <v>19</v>
      </c>
      <c r="V5" s="174"/>
      <c r="W5" s="174"/>
      <c r="X5" s="52" t="s">
        <v>47</v>
      </c>
      <c r="Y5" s="173" t="s">
        <v>20</v>
      </c>
      <c r="Z5" s="175"/>
      <c r="AA5" s="173" t="s">
        <v>41</v>
      </c>
      <c r="AB5" s="178"/>
      <c r="AC5" s="178"/>
      <c r="AD5" s="178"/>
      <c r="AE5" s="178"/>
      <c r="AF5" s="178"/>
      <c r="AG5" s="178"/>
      <c r="AH5" s="179"/>
    </row>
    <row r="6" spans="1:34" ht="36" customHeight="1" x14ac:dyDescent="0.2">
      <c r="A6" s="45" t="s">
        <v>21</v>
      </c>
      <c r="B6" s="45" t="s">
        <v>22</v>
      </c>
      <c r="C6" s="46" t="s">
        <v>23</v>
      </c>
      <c r="D6" s="45" t="s">
        <v>24</v>
      </c>
      <c r="E6" s="47" t="s">
        <v>25</v>
      </c>
      <c r="F6" s="45" t="s">
        <v>26</v>
      </c>
      <c r="G6" s="48" t="s">
        <v>27</v>
      </c>
      <c r="H6" s="45" t="s">
        <v>28</v>
      </c>
      <c r="I6" s="45" t="s">
        <v>21</v>
      </c>
      <c r="J6" s="45" t="s">
        <v>24</v>
      </c>
      <c r="K6" s="46" t="s">
        <v>29</v>
      </c>
      <c r="L6" s="45" t="s">
        <v>30</v>
      </c>
      <c r="M6" s="47" t="s">
        <v>31</v>
      </c>
      <c r="N6" s="47" t="s">
        <v>32</v>
      </c>
      <c r="O6" s="45" t="s">
        <v>33</v>
      </c>
      <c r="P6" s="45" t="s">
        <v>26</v>
      </c>
      <c r="Q6" s="45" t="s">
        <v>33</v>
      </c>
      <c r="R6" s="45" t="s">
        <v>34</v>
      </c>
      <c r="S6" s="45" t="s">
        <v>35</v>
      </c>
      <c r="T6" s="45" t="s">
        <v>36</v>
      </c>
      <c r="U6" s="45" t="s">
        <v>21</v>
      </c>
      <c r="V6" s="45" t="s">
        <v>24</v>
      </c>
      <c r="W6" s="45" t="s">
        <v>37</v>
      </c>
      <c r="X6" s="45" t="s">
        <v>25</v>
      </c>
      <c r="Y6" s="45" t="s">
        <v>24</v>
      </c>
      <c r="Z6" s="46" t="s">
        <v>38</v>
      </c>
      <c r="AA6" s="49" t="s">
        <v>45</v>
      </c>
      <c r="AB6" s="49" t="s">
        <v>39</v>
      </c>
      <c r="AC6" s="49" t="s">
        <v>42</v>
      </c>
      <c r="AD6" s="49" t="s">
        <v>40</v>
      </c>
      <c r="AE6" s="49" t="s">
        <v>43</v>
      </c>
      <c r="AF6" s="49" t="s">
        <v>44</v>
      </c>
      <c r="AG6" s="57" t="s">
        <v>48</v>
      </c>
      <c r="AH6" s="50" t="s">
        <v>46</v>
      </c>
    </row>
    <row r="7" spans="1:34" x14ac:dyDescent="0.2">
      <c r="A7" s="37"/>
      <c r="B7" s="37"/>
      <c r="C7" s="38"/>
      <c r="D7" s="54"/>
      <c r="E7" s="38"/>
      <c r="F7" s="39"/>
      <c r="G7" s="40"/>
      <c r="H7" s="37"/>
      <c r="I7" s="37"/>
      <c r="J7" s="37"/>
      <c r="K7" s="38"/>
      <c r="L7" s="39"/>
      <c r="M7" s="38"/>
      <c r="N7" s="38"/>
      <c r="O7" s="37"/>
      <c r="P7" s="39"/>
      <c r="Q7" s="37"/>
      <c r="R7" s="37"/>
      <c r="S7" s="37"/>
      <c r="T7" s="37"/>
      <c r="U7" s="41"/>
      <c r="V7" s="41"/>
      <c r="W7" s="41"/>
      <c r="X7" s="51"/>
      <c r="Y7" s="37"/>
      <c r="Z7" s="38"/>
      <c r="AA7" s="42"/>
      <c r="AB7" s="42"/>
      <c r="AC7" s="43"/>
      <c r="AD7" s="44"/>
      <c r="AE7" s="53"/>
      <c r="AF7" s="44"/>
      <c r="AG7" s="53"/>
      <c r="AH7" s="43"/>
    </row>
    <row r="8" spans="1:34" x14ac:dyDescent="0.2">
      <c r="C8" s="30"/>
      <c r="D8" s="30"/>
      <c r="E8" s="30"/>
      <c r="F8" s="30"/>
      <c r="G8" s="30"/>
      <c r="K8" s="30"/>
      <c r="L8" s="30"/>
      <c r="M8" s="30"/>
      <c r="N8" s="30"/>
      <c r="P8" s="30"/>
      <c r="Z8" s="30"/>
      <c r="AA8" s="30"/>
      <c r="AB8" s="30"/>
      <c r="AC8" s="30"/>
      <c r="AD8" s="30"/>
      <c r="AE8" s="30"/>
      <c r="AF8" s="30"/>
      <c r="AG8" s="30"/>
      <c r="AH8" s="30"/>
    </row>
    <row r="9" spans="1:34" x14ac:dyDescent="0.2">
      <c r="C9" s="30"/>
      <c r="D9" s="30"/>
      <c r="E9" s="30"/>
      <c r="F9" s="30"/>
      <c r="G9" s="30"/>
      <c r="K9" s="30"/>
      <c r="L9" s="30"/>
      <c r="M9" s="30"/>
      <c r="N9" s="30"/>
      <c r="P9" s="30"/>
      <c r="Z9" s="30"/>
      <c r="AA9" s="30"/>
      <c r="AB9" s="30"/>
      <c r="AC9" s="30"/>
      <c r="AD9" s="30"/>
      <c r="AE9" s="30"/>
      <c r="AF9" s="30"/>
      <c r="AG9" s="30"/>
      <c r="AH9" s="30"/>
    </row>
    <row r="10" spans="1:34" x14ac:dyDescent="0.2">
      <c r="C10" s="30"/>
      <c r="D10" s="30"/>
      <c r="E10" s="30"/>
      <c r="F10" s="30"/>
      <c r="G10" s="30"/>
      <c r="K10" s="30"/>
      <c r="L10" s="30"/>
      <c r="M10" s="30"/>
      <c r="N10" s="30"/>
      <c r="P10" s="30"/>
      <c r="Z10" s="30"/>
      <c r="AA10" s="30"/>
      <c r="AB10" s="30"/>
      <c r="AC10" s="30"/>
      <c r="AD10" s="30"/>
      <c r="AE10" s="30"/>
      <c r="AF10" s="30"/>
      <c r="AG10" s="30"/>
      <c r="AH10" s="30"/>
    </row>
    <row r="11" spans="1:34" x14ac:dyDescent="0.2">
      <c r="C11" s="30"/>
      <c r="D11" s="30"/>
      <c r="E11" s="30"/>
      <c r="F11" s="30"/>
      <c r="G11" s="30"/>
      <c r="K11" s="30"/>
      <c r="L11" s="30"/>
      <c r="M11" s="30"/>
      <c r="N11" s="30"/>
      <c r="P11" s="30"/>
      <c r="Z11" s="30"/>
      <c r="AA11" s="30"/>
      <c r="AB11" s="30"/>
      <c r="AC11" s="30"/>
      <c r="AD11" s="30"/>
      <c r="AE11" s="30"/>
      <c r="AF11" s="30"/>
      <c r="AG11" s="30"/>
      <c r="AH11" s="30"/>
    </row>
    <row r="12" spans="1:34" x14ac:dyDescent="0.2">
      <c r="C12" s="30"/>
      <c r="D12" s="30"/>
      <c r="E12" s="30"/>
      <c r="F12" s="30"/>
      <c r="G12" s="30"/>
      <c r="K12" s="30"/>
      <c r="L12" s="30"/>
      <c r="M12" s="30"/>
      <c r="N12" s="30"/>
      <c r="P12" s="30"/>
      <c r="Z12" s="30"/>
      <c r="AA12" s="30"/>
      <c r="AB12" s="30"/>
      <c r="AC12" s="30"/>
      <c r="AD12" s="30"/>
      <c r="AE12" s="30"/>
      <c r="AF12" s="30"/>
      <c r="AG12" s="30"/>
      <c r="AH12" s="30"/>
    </row>
    <row r="13" spans="1:34" x14ac:dyDescent="0.2">
      <c r="C13" s="30"/>
      <c r="D13" s="30"/>
      <c r="E13" s="30"/>
      <c r="F13" s="30"/>
      <c r="G13" s="30"/>
      <c r="K13" s="30"/>
      <c r="L13" s="30"/>
      <c r="M13" s="30"/>
      <c r="N13" s="30"/>
      <c r="P13" s="30"/>
      <c r="Z13" s="30"/>
      <c r="AA13" s="30"/>
      <c r="AB13" s="30"/>
      <c r="AC13" s="30"/>
      <c r="AD13" s="30"/>
      <c r="AE13" s="30"/>
      <c r="AF13" s="30"/>
      <c r="AG13" s="30"/>
      <c r="AH13" s="30"/>
    </row>
    <row r="14" spans="1:34" x14ac:dyDescent="0.2">
      <c r="C14" s="30"/>
      <c r="D14" s="30"/>
      <c r="E14" s="30"/>
      <c r="F14" s="30"/>
      <c r="G14" s="30"/>
      <c r="K14" s="30"/>
      <c r="L14" s="30"/>
      <c r="M14" s="30"/>
      <c r="N14" s="30"/>
      <c r="P14" s="30"/>
      <c r="Z14" s="30"/>
      <c r="AA14" s="30"/>
      <c r="AB14" s="30"/>
      <c r="AC14" s="30"/>
      <c r="AD14" s="30"/>
      <c r="AE14" s="30"/>
      <c r="AF14" s="30"/>
      <c r="AG14" s="30"/>
      <c r="AH14" s="30"/>
    </row>
  </sheetData>
  <sheetProtection password="D3C7" sheet="1"/>
  <mergeCells count="12">
    <mergeCell ref="A1:AH1"/>
    <mergeCell ref="A3:AH3"/>
    <mergeCell ref="A5:C5"/>
    <mergeCell ref="D5:H5"/>
    <mergeCell ref="I5:K5"/>
    <mergeCell ref="L5:N5"/>
    <mergeCell ref="O5:P5"/>
    <mergeCell ref="Q5:T5"/>
    <mergeCell ref="U5:W5"/>
    <mergeCell ref="AA4:AG4"/>
    <mergeCell ref="Y5:Z5"/>
    <mergeCell ref="AA5:AH5"/>
  </mergeCells>
  <dataValidations count="1">
    <dataValidation type="list" allowBlank="1" showInputMessage="1" showErrorMessage="1" sqref="AG7" xr:uid="{6C1760ED-C2EF-47EC-B2C5-E6E2DAA94A3A}">
      <formula1>"SI,"</formula1>
    </dataValidation>
  </dataValidations>
  <pageMargins left="0.23622047244094491" right="0.23622047244094491" top="0.74803149606299213" bottom="0.74803149606299213" header="0.31496062992125984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14901-F9D0-412C-82CB-7F483481140F}">
  <dimension ref="A1:R9"/>
  <sheetViews>
    <sheetView showGridLines="0" zoomScaleNormal="100" workbookViewId="0">
      <selection sqref="A1:R1"/>
    </sheetView>
  </sheetViews>
  <sheetFormatPr defaultRowHeight="12.75" x14ac:dyDescent="0.2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hidden="1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2" width="14.7109375" customWidth="1"/>
    <col min="13" max="13" width="10.7109375" customWidth="1"/>
    <col min="14" max="16" width="8.7109375" customWidth="1"/>
    <col min="17" max="17" width="14.7109375" customWidth="1"/>
    <col min="18" max="18" width="10.7109375" customWidth="1"/>
  </cols>
  <sheetData>
    <row r="1" spans="1:18" ht="23.1" customHeight="1" x14ac:dyDescent="0.35">
      <c r="A1" s="164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3"/>
    </row>
    <row r="2" spans="1:18" ht="23.1" customHeight="1" x14ac:dyDescent="0.35">
      <c r="A2" s="59"/>
      <c r="B2"/>
      <c r="C2"/>
      <c r="D2"/>
      <c r="G2"/>
      <c r="H2"/>
      <c r="I2"/>
      <c r="J2"/>
      <c r="R2" s="60"/>
    </row>
    <row r="3" spans="1:18" ht="23.1" customHeight="1" x14ac:dyDescent="0.2">
      <c r="A3" s="167" t="s">
        <v>54</v>
      </c>
      <c r="B3" s="168"/>
      <c r="C3" s="168"/>
      <c r="D3" s="168"/>
      <c r="E3" s="168"/>
      <c r="F3" s="168"/>
      <c r="G3" s="168"/>
      <c r="H3" s="168"/>
      <c r="I3" s="168"/>
      <c r="J3" s="168"/>
      <c r="K3" s="182"/>
      <c r="L3" s="182"/>
      <c r="M3" s="182"/>
      <c r="N3" s="182"/>
      <c r="O3" s="182"/>
      <c r="P3" s="182"/>
      <c r="Q3" s="182"/>
      <c r="R3" s="183"/>
    </row>
    <row r="4" spans="1:18" ht="23.1" customHeight="1" x14ac:dyDescent="0.2">
      <c r="A4" s="167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3"/>
    </row>
    <row r="5" spans="1:18" s="56" customFormat="1" ht="23.1" customHeight="1" x14ac:dyDescent="0.2">
      <c r="A5" s="180"/>
      <c r="B5" s="181"/>
      <c r="C5" s="181"/>
      <c r="D5" s="181"/>
      <c r="E5" s="181"/>
      <c r="F5" s="181"/>
      <c r="G5" s="181"/>
      <c r="H5" s="181"/>
      <c r="I5" s="181"/>
      <c r="J5" s="181"/>
      <c r="K5" s="184" t="s">
        <v>13</v>
      </c>
      <c r="L5" s="185"/>
      <c r="M5" s="185"/>
      <c r="N5" s="185"/>
      <c r="O5" s="185"/>
      <c r="P5" s="185"/>
      <c r="Q5" s="186"/>
      <c r="R5" s="76">
        <v>30</v>
      </c>
    </row>
    <row r="6" spans="1:18" ht="35.1" customHeight="1" x14ac:dyDescent="0.2">
      <c r="A6" s="58" t="s">
        <v>3</v>
      </c>
      <c r="B6" s="58" t="s">
        <v>4</v>
      </c>
      <c r="C6" s="61" t="s">
        <v>1</v>
      </c>
      <c r="D6" s="61" t="s">
        <v>5</v>
      </c>
      <c r="E6" s="62" t="s">
        <v>9</v>
      </c>
      <c r="F6" s="63" t="s">
        <v>17</v>
      </c>
      <c r="G6" s="61" t="s">
        <v>2</v>
      </c>
      <c r="H6" s="58" t="s">
        <v>6</v>
      </c>
      <c r="I6" s="61" t="s">
        <v>7</v>
      </c>
      <c r="J6" s="62" t="s">
        <v>8</v>
      </c>
      <c r="K6" s="64" t="s">
        <v>49</v>
      </c>
      <c r="L6" s="64" t="s">
        <v>50</v>
      </c>
      <c r="M6" s="64" t="s">
        <v>51</v>
      </c>
      <c r="N6" s="65" t="s">
        <v>40</v>
      </c>
      <c r="O6" s="64" t="s">
        <v>52</v>
      </c>
      <c r="P6" s="64" t="s">
        <v>53</v>
      </c>
      <c r="Q6" s="64" t="s">
        <v>48</v>
      </c>
      <c r="R6" s="66" t="s">
        <v>46</v>
      </c>
    </row>
    <row r="7" spans="1:18" x14ac:dyDescent="0.2">
      <c r="A7" s="67"/>
      <c r="B7" s="67"/>
      <c r="C7" s="68"/>
      <c r="D7" s="69"/>
      <c r="E7" s="70"/>
      <c r="F7" s="69"/>
      <c r="G7" s="67"/>
      <c r="H7" s="67"/>
      <c r="I7" s="69"/>
      <c r="J7" s="71"/>
      <c r="K7" s="73"/>
      <c r="L7" s="74"/>
      <c r="M7" s="72"/>
      <c r="N7" s="72"/>
      <c r="O7" s="75"/>
      <c r="P7" s="72"/>
      <c r="Q7" s="73"/>
      <c r="R7" s="72"/>
    </row>
    <row r="9" spans="1:18" x14ac:dyDescent="0.2">
      <c r="I9" s="6"/>
      <c r="J9" s="2"/>
    </row>
  </sheetData>
  <sheetProtection password="D3C7" sheet="1" objects="1" scenarios="1"/>
  <mergeCells count="5">
    <mergeCell ref="A5:J5"/>
    <mergeCell ref="A1:R1"/>
    <mergeCell ref="K5:Q5"/>
    <mergeCell ref="A3:R3"/>
    <mergeCell ref="A4:R4"/>
  </mergeCells>
  <dataValidations count="1">
    <dataValidation type="list" allowBlank="1" showInputMessage="1" showErrorMessage="1" sqref="Q7" xr:uid="{A9356EE0-0131-4262-BF38-28B324FF7108}">
      <formula1>"SI,"</formula1>
    </dataValidation>
  </dataValidations>
  <pageMargins left="0.75" right="0.75" top="1" bottom="1" header="0.5" footer="0.5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933BA-7AD6-45F5-9F6B-33F99E608659}">
  <dimension ref="A1:AL161"/>
  <sheetViews>
    <sheetView showGridLines="0" tabSelected="1" topLeftCell="A117" zoomScaleNormal="100" workbookViewId="0">
      <selection activeCell="O154" sqref="O154"/>
    </sheetView>
  </sheetViews>
  <sheetFormatPr defaultRowHeight="15" x14ac:dyDescent="0.2"/>
  <cols>
    <col min="1" max="1" width="5.7109375" style="30" bestFit="1" customWidth="1"/>
    <col min="2" max="2" width="6.28515625" style="30" bestFit="1" customWidth="1"/>
    <col min="3" max="3" width="10.7109375" style="31" bestFit="1" customWidth="1"/>
    <col min="4" max="4" width="18.140625" style="32" customWidth="1"/>
    <col min="5" max="5" width="10.7109375" style="31" bestFit="1" customWidth="1"/>
    <col min="6" max="6" width="15.7109375" style="32" customWidth="1"/>
    <col min="7" max="8" width="12.140625" style="33" customWidth="1"/>
    <col min="9" max="9" width="8" style="78" customWidth="1"/>
    <col min="10" max="10" width="12.140625" style="33" customWidth="1"/>
    <col min="11" max="11" width="14.85546875" style="30" customWidth="1"/>
    <col min="12" max="12" width="5.7109375" style="30" bestFit="1" customWidth="1"/>
    <col min="13" max="13" width="8.28515625" style="30" bestFit="1" customWidth="1"/>
    <col min="14" max="14" width="10.7109375" style="31" bestFit="1" customWidth="1"/>
    <col min="15" max="15" width="25.5703125" style="32" customWidth="1"/>
    <col min="16" max="16" width="16.7109375" style="31" customWidth="1"/>
    <col min="17" max="17" width="19.28515625" style="31" customWidth="1"/>
    <col min="18" max="18" width="17.140625" style="30" customWidth="1"/>
    <col min="19" max="19" width="17.140625" style="32" customWidth="1"/>
    <col min="20" max="23" width="0" style="30" hidden="1" customWidth="1"/>
    <col min="24" max="24" width="5.7109375" style="30" hidden="1" customWidth="1"/>
    <col min="25" max="25" width="8.28515625" style="30" hidden="1" customWidth="1"/>
    <col min="26" max="26" width="3.28515625" style="30" hidden="1" customWidth="1"/>
    <col min="27" max="27" width="13.7109375" style="30" customWidth="1"/>
    <col min="28" max="28" width="8.28515625" style="30" bestFit="1" customWidth="1"/>
    <col min="29" max="29" width="12.7109375" style="31" customWidth="1"/>
    <col min="30" max="30" width="14" style="31" customWidth="1"/>
    <col min="31" max="31" width="15.7109375" style="31" customWidth="1"/>
    <col min="32" max="32" width="15.7109375" style="36" customWidth="1"/>
    <col min="33" max="33" width="14.7109375" style="36" customWidth="1"/>
    <col min="34" max="34" width="16.140625" style="33" customWidth="1"/>
    <col min="35" max="35" width="15.42578125" style="30" customWidth="1"/>
    <col min="36" max="37" width="9.140625" style="30" customWidth="1"/>
    <col min="38" max="38" width="19" style="30" customWidth="1"/>
    <col min="39" max="16384" width="9.140625" style="30"/>
  </cols>
  <sheetData>
    <row r="1" spans="1:38" s="14" customFormat="1" ht="23.1" customHeight="1" x14ac:dyDescent="0.2">
      <c r="A1" s="190" t="s">
        <v>118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</row>
    <row r="2" spans="1:38" s="14" customFormat="1" ht="15" customHeight="1" x14ac:dyDescent="0.2">
      <c r="A2" s="15"/>
      <c r="B2" s="16"/>
      <c r="C2" s="17"/>
      <c r="D2" s="18"/>
      <c r="E2" s="17"/>
      <c r="F2" s="18"/>
      <c r="G2" s="19"/>
      <c r="H2" s="19"/>
      <c r="I2" s="93"/>
      <c r="J2" s="19"/>
      <c r="K2" s="16"/>
      <c r="L2" s="16"/>
      <c r="M2" s="16"/>
      <c r="N2" s="17"/>
      <c r="O2" s="18"/>
      <c r="P2" s="17"/>
      <c r="Q2" s="17"/>
      <c r="R2" s="16"/>
      <c r="S2" s="18"/>
      <c r="T2" s="16"/>
      <c r="U2" s="16"/>
      <c r="V2" s="16"/>
      <c r="W2" s="16"/>
      <c r="X2" s="16"/>
      <c r="Y2" s="16"/>
      <c r="Z2" s="16"/>
      <c r="AA2" s="16"/>
      <c r="AB2" s="16"/>
      <c r="AC2" s="17"/>
      <c r="AD2" s="17"/>
      <c r="AE2" s="17"/>
      <c r="AF2" s="21"/>
      <c r="AG2" s="22"/>
      <c r="AH2" s="85"/>
    </row>
    <row r="3" spans="1:38" s="14" customFormat="1" ht="23.1" customHeight="1" x14ac:dyDescent="0.2">
      <c r="A3" s="173" t="s">
        <v>57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3"/>
    </row>
    <row r="4" spans="1:38" s="14" customFormat="1" ht="15" customHeight="1" x14ac:dyDescent="0.2">
      <c r="A4" s="24"/>
      <c r="B4" s="25"/>
      <c r="C4" s="26"/>
      <c r="D4" s="27"/>
      <c r="E4" s="26"/>
      <c r="F4" s="27"/>
      <c r="G4" s="28"/>
      <c r="H4" s="28"/>
      <c r="I4" s="94"/>
      <c r="J4" s="28"/>
      <c r="K4" s="25"/>
      <c r="L4" s="25"/>
      <c r="M4" s="25"/>
      <c r="N4" s="26"/>
      <c r="O4" s="27"/>
      <c r="P4" s="26"/>
      <c r="Q4" s="26"/>
      <c r="R4" s="25"/>
      <c r="S4" s="27"/>
      <c r="T4" s="25"/>
      <c r="U4" s="25"/>
      <c r="V4" s="25"/>
      <c r="W4" s="25"/>
      <c r="X4" s="25"/>
      <c r="Y4" s="25"/>
      <c r="Z4" s="25"/>
      <c r="AA4" s="25"/>
      <c r="AB4" s="25"/>
      <c r="AC4" s="26"/>
      <c r="AD4" s="176"/>
      <c r="AE4" s="171"/>
      <c r="AF4" s="171"/>
      <c r="AG4" s="171"/>
      <c r="AH4" s="194"/>
      <c r="AI4" s="189"/>
    </row>
    <row r="5" spans="1:38" s="14" customFormat="1" ht="23.1" customHeight="1" x14ac:dyDescent="0.2">
      <c r="A5" s="173" t="s">
        <v>14</v>
      </c>
      <c r="B5" s="174"/>
      <c r="C5" s="175"/>
      <c r="D5" s="173" t="s">
        <v>15</v>
      </c>
      <c r="E5" s="174"/>
      <c r="F5" s="174"/>
      <c r="G5" s="174"/>
      <c r="H5" s="174"/>
      <c r="I5" s="174"/>
      <c r="J5" s="174"/>
      <c r="K5" s="175"/>
      <c r="L5" s="173" t="s">
        <v>16</v>
      </c>
      <c r="M5" s="174"/>
      <c r="N5" s="175"/>
      <c r="O5" s="173" t="s">
        <v>1</v>
      </c>
      <c r="P5" s="174"/>
      <c r="Q5" s="174"/>
      <c r="R5" s="173" t="s">
        <v>17</v>
      </c>
      <c r="S5" s="175"/>
      <c r="T5" s="173" t="s">
        <v>18</v>
      </c>
      <c r="U5" s="174"/>
      <c r="V5" s="174"/>
      <c r="W5" s="175"/>
      <c r="X5" s="173" t="s">
        <v>19</v>
      </c>
      <c r="Y5" s="174"/>
      <c r="Z5" s="174"/>
      <c r="AA5" s="52" t="s">
        <v>47</v>
      </c>
      <c r="AB5" s="173" t="s">
        <v>20</v>
      </c>
      <c r="AC5" s="175"/>
      <c r="AD5" s="173" t="s">
        <v>64</v>
      </c>
      <c r="AE5" s="178"/>
      <c r="AF5" s="178"/>
      <c r="AG5" s="178"/>
      <c r="AH5" s="178"/>
      <c r="AI5" s="189"/>
    </row>
    <row r="6" spans="1:38" ht="36" customHeight="1" x14ac:dyDescent="0.2">
      <c r="A6" s="45" t="s">
        <v>21</v>
      </c>
      <c r="B6" s="45" t="s">
        <v>22</v>
      </c>
      <c r="C6" s="46" t="s">
        <v>23</v>
      </c>
      <c r="D6" s="45" t="s">
        <v>24</v>
      </c>
      <c r="E6" s="47" t="s">
        <v>25</v>
      </c>
      <c r="F6" s="45" t="s">
        <v>26</v>
      </c>
      <c r="G6" s="95" t="s">
        <v>66</v>
      </c>
      <c r="H6" s="48" t="s">
        <v>67</v>
      </c>
      <c r="I6" s="96" t="s">
        <v>68</v>
      </c>
      <c r="J6" s="95" t="s">
        <v>69</v>
      </c>
      <c r="K6" s="45" t="s">
        <v>28</v>
      </c>
      <c r="L6" s="45" t="s">
        <v>21</v>
      </c>
      <c r="M6" s="45" t="s">
        <v>24</v>
      </c>
      <c r="N6" s="46" t="s">
        <v>29</v>
      </c>
      <c r="O6" s="45" t="s">
        <v>30</v>
      </c>
      <c r="P6" s="47" t="s">
        <v>31</v>
      </c>
      <c r="Q6" s="47" t="s">
        <v>32</v>
      </c>
      <c r="R6" s="45" t="s">
        <v>33</v>
      </c>
      <c r="S6" s="45" t="s">
        <v>26</v>
      </c>
      <c r="T6" s="45" t="s">
        <v>33</v>
      </c>
      <c r="U6" s="45" t="s">
        <v>34</v>
      </c>
      <c r="V6" s="45" t="s">
        <v>35</v>
      </c>
      <c r="W6" s="45" t="s">
        <v>36</v>
      </c>
      <c r="X6" s="45" t="s">
        <v>21</v>
      </c>
      <c r="Y6" s="45" t="s">
        <v>24</v>
      </c>
      <c r="Z6" s="45" t="s">
        <v>37</v>
      </c>
      <c r="AA6" s="45" t="s">
        <v>25</v>
      </c>
      <c r="AB6" s="45" t="s">
        <v>24</v>
      </c>
      <c r="AC6" s="46" t="s">
        <v>38</v>
      </c>
      <c r="AD6" s="82" t="s">
        <v>58</v>
      </c>
      <c r="AE6" s="82" t="s">
        <v>59</v>
      </c>
      <c r="AF6" s="82" t="s">
        <v>61</v>
      </c>
      <c r="AG6" s="83" t="s">
        <v>60</v>
      </c>
      <c r="AH6" s="86" t="s">
        <v>62</v>
      </c>
      <c r="AI6" s="84" t="s">
        <v>65</v>
      </c>
      <c r="AJ6" s="187"/>
      <c r="AK6" s="188"/>
      <c r="AL6" s="188"/>
    </row>
    <row r="7" spans="1:38" x14ac:dyDescent="0.2">
      <c r="A7" s="145">
        <v>2024</v>
      </c>
      <c r="B7" s="145">
        <v>59</v>
      </c>
      <c r="C7" s="146">
        <v>45323</v>
      </c>
      <c r="D7" s="147" t="s">
        <v>119</v>
      </c>
      <c r="E7" s="146">
        <v>45317</v>
      </c>
      <c r="F7" s="147" t="s">
        <v>120</v>
      </c>
      <c r="G7" s="148">
        <v>-24.4</v>
      </c>
      <c r="H7" s="148">
        <v>-2.2200000000000002</v>
      </c>
      <c r="I7" s="145" t="s">
        <v>121</v>
      </c>
      <c r="J7" s="148">
        <f t="shared" ref="J7:J38" si="0">IF(I7="SI",G7-H7,G7)</f>
        <v>-22.18</v>
      </c>
      <c r="K7" s="145" t="s">
        <v>122</v>
      </c>
      <c r="L7" s="145" t="s">
        <v>123</v>
      </c>
      <c r="M7" s="145" t="s">
        <v>124</v>
      </c>
      <c r="N7" s="146">
        <v>45321</v>
      </c>
      <c r="O7" s="147" t="s">
        <v>125</v>
      </c>
      <c r="P7" s="145" t="s">
        <v>126</v>
      </c>
      <c r="Q7" s="145" t="s">
        <v>126</v>
      </c>
      <c r="R7" s="145" t="s">
        <v>127</v>
      </c>
      <c r="S7" s="147" t="s">
        <v>128</v>
      </c>
      <c r="T7" s="145" t="s">
        <v>129</v>
      </c>
      <c r="U7" s="145">
        <v>3440</v>
      </c>
      <c r="V7" s="145">
        <v>640</v>
      </c>
      <c r="W7" s="145">
        <v>99</v>
      </c>
      <c r="X7" s="145">
        <v>2024</v>
      </c>
      <c r="Y7" s="145">
        <v>83</v>
      </c>
      <c r="Z7" s="145">
        <v>0</v>
      </c>
      <c r="AA7" s="146" t="s">
        <v>122</v>
      </c>
      <c r="AB7" s="145" t="s">
        <v>130</v>
      </c>
      <c r="AC7" s="146">
        <v>45694</v>
      </c>
      <c r="AD7" s="149">
        <v>45351</v>
      </c>
      <c r="AE7" s="149">
        <v>45695</v>
      </c>
      <c r="AF7" s="150">
        <f t="shared" ref="AF7:AF38" si="1">AE7-AD7</f>
        <v>344</v>
      </c>
      <c r="AG7" s="151">
        <f t="shared" ref="AG7:AG38" si="2">IF(AI7="SI",0,J7)</f>
        <v>-22.18</v>
      </c>
      <c r="AH7" s="152">
        <f t="shared" ref="AH7:AH38" si="3">AG7*AF7</f>
        <v>-7629.92</v>
      </c>
      <c r="AI7" s="153" t="s">
        <v>131</v>
      </c>
    </row>
    <row r="8" spans="1:38" x14ac:dyDescent="0.2">
      <c r="A8" s="145">
        <v>2024</v>
      </c>
      <c r="B8" s="145">
        <v>466</v>
      </c>
      <c r="C8" s="146">
        <v>45600</v>
      </c>
      <c r="D8" s="147" t="s">
        <v>132</v>
      </c>
      <c r="E8" s="146">
        <v>45600</v>
      </c>
      <c r="F8" s="147" t="s">
        <v>133</v>
      </c>
      <c r="G8" s="148">
        <v>1252</v>
      </c>
      <c r="H8" s="148">
        <v>0</v>
      </c>
      <c r="I8" s="145" t="s">
        <v>131</v>
      </c>
      <c r="J8" s="148">
        <f t="shared" si="0"/>
        <v>1252</v>
      </c>
      <c r="K8" s="145" t="s">
        <v>134</v>
      </c>
      <c r="L8" s="145" t="s">
        <v>123</v>
      </c>
      <c r="M8" s="145" t="s">
        <v>135</v>
      </c>
      <c r="N8" s="146">
        <v>45600</v>
      </c>
      <c r="O8" s="147" t="s">
        <v>136</v>
      </c>
      <c r="P8" s="145" t="s">
        <v>137</v>
      </c>
      <c r="Q8" s="145" t="s">
        <v>138</v>
      </c>
      <c r="R8" s="145" t="s">
        <v>139</v>
      </c>
      <c r="S8" s="147" t="s">
        <v>140</v>
      </c>
      <c r="T8" s="145" t="s">
        <v>141</v>
      </c>
      <c r="U8" s="145">
        <v>8230</v>
      </c>
      <c r="V8" s="145">
        <v>9398</v>
      </c>
      <c r="W8" s="145">
        <v>99</v>
      </c>
      <c r="X8" s="145">
        <v>2024</v>
      </c>
      <c r="Y8" s="145">
        <v>256</v>
      </c>
      <c r="Z8" s="145">
        <v>0</v>
      </c>
      <c r="AA8" s="146" t="s">
        <v>122</v>
      </c>
      <c r="AB8" s="145" t="s">
        <v>142</v>
      </c>
      <c r="AC8" s="146">
        <v>45691</v>
      </c>
      <c r="AD8" s="149">
        <v>45630</v>
      </c>
      <c r="AE8" s="149">
        <v>45691</v>
      </c>
      <c r="AF8" s="153">
        <f t="shared" si="1"/>
        <v>61</v>
      </c>
      <c r="AG8" s="151">
        <f t="shared" si="2"/>
        <v>1252</v>
      </c>
      <c r="AH8" s="152">
        <f t="shared" si="3"/>
        <v>76372</v>
      </c>
      <c r="AI8" s="153" t="s">
        <v>131</v>
      </c>
    </row>
    <row r="9" spans="1:38" x14ac:dyDescent="0.2">
      <c r="A9" s="145">
        <v>2024</v>
      </c>
      <c r="B9" s="145">
        <v>522</v>
      </c>
      <c r="C9" s="146">
        <v>45635</v>
      </c>
      <c r="D9" s="147" t="s">
        <v>143</v>
      </c>
      <c r="E9" s="146">
        <v>45632</v>
      </c>
      <c r="F9" s="147" t="s">
        <v>144</v>
      </c>
      <c r="G9" s="148">
        <v>215.2</v>
      </c>
      <c r="H9" s="148">
        <v>0</v>
      </c>
      <c r="I9" s="145" t="s">
        <v>131</v>
      </c>
      <c r="J9" s="148">
        <f t="shared" si="0"/>
        <v>215.2</v>
      </c>
      <c r="K9" s="145" t="s">
        <v>145</v>
      </c>
      <c r="L9" s="145" t="s">
        <v>123</v>
      </c>
      <c r="M9" s="145" t="s">
        <v>146</v>
      </c>
      <c r="N9" s="146">
        <v>45632</v>
      </c>
      <c r="O9" s="147" t="s">
        <v>147</v>
      </c>
      <c r="P9" s="145" t="s">
        <v>148</v>
      </c>
      <c r="Q9" s="145" t="s">
        <v>148</v>
      </c>
      <c r="R9" s="145" t="s">
        <v>139</v>
      </c>
      <c r="S9" s="147" t="s">
        <v>140</v>
      </c>
      <c r="T9" s="145" t="s">
        <v>149</v>
      </c>
      <c r="U9" s="145">
        <v>790</v>
      </c>
      <c r="V9" s="145">
        <v>270</v>
      </c>
      <c r="W9" s="145">
        <v>99</v>
      </c>
      <c r="X9" s="145">
        <v>2024</v>
      </c>
      <c r="Y9" s="145">
        <v>332</v>
      </c>
      <c r="Z9" s="145">
        <v>0</v>
      </c>
      <c r="AA9" s="146" t="s">
        <v>122</v>
      </c>
      <c r="AB9" s="145" t="s">
        <v>150</v>
      </c>
      <c r="AC9" s="146">
        <v>45691</v>
      </c>
      <c r="AD9" s="149">
        <v>45662</v>
      </c>
      <c r="AE9" s="149">
        <v>45691</v>
      </c>
      <c r="AF9" s="153">
        <f t="shared" si="1"/>
        <v>29</v>
      </c>
      <c r="AG9" s="151">
        <f t="shared" si="2"/>
        <v>215.2</v>
      </c>
      <c r="AH9" s="152">
        <f t="shared" si="3"/>
        <v>6240.7999999999993</v>
      </c>
      <c r="AI9" s="153" t="s">
        <v>131</v>
      </c>
    </row>
    <row r="10" spans="1:38" x14ac:dyDescent="0.2">
      <c r="A10" s="145">
        <v>2024</v>
      </c>
      <c r="B10" s="145">
        <v>558</v>
      </c>
      <c r="C10" s="146">
        <v>45653</v>
      </c>
      <c r="D10" s="147" t="s">
        <v>151</v>
      </c>
      <c r="E10" s="146">
        <v>45649</v>
      </c>
      <c r="F10" s="147" t="s">
        <v>152</v>
      </c>
      <c r="G10" s="148">
        <v>69.98</v>
      </c>
      <c r="H10" s="148">
        <v>12.62</v>
      </c>
      <c r="I10" s="145" t="s">
        <v>121</v>
      </c>
      <c r="J10" s="148">
        <f t="shared" si="0"/>
        <v>57.360000000000007</v>
      </c>
      <c r="K10" s="145" t="s">
        <v>153</v>
      </c>
      <c r="L10" s="145" t="s">
        <v>123</v>
      </c>
      <c r="M10" s="145" t="s">
        <v>154</v>
      </c>
      <c r="N10" s="146">
        <v>45650</v>
      </c>
      <c r="O10" s="147" t="s">
        <v>155</v>
      </c>
      <c r="P10" s="145" t="s">
        <v>156</v>
      </c>
      <c r="Q10" s="145" t="s">
        <v>157</v>
      </c>
      <c r="R10" s="145" t="s">
        <v>127</v>
      </c>
      <c r="S10" s="147" t="s">
        <v>128</v>
      </c>
      <c r="T10" s="145" t="s">
        <v>158</v>
      </c>
      <c r="U10" s="145">
        <v>2890</v>
      </c>
      <c r="V10" s="145">
        <v>610</v>
      </c>
      <c r="W10" s="145">
        <v>99</v>
      </c>
      <c r="X10" s="145">
        <v>2024</v>
      </c>
      <c r="Y10" s="145">
        <v>78</v>
      </c>
      <c r="Z10" s="145">
        <v>0</v>
      </c>
      <c r="AA10" s="146" t="s">
        <v>122</v>
      </c>
      <c r="AB10" s="145" t="s">
        <v>159</v>
      </c>
      <c r="AC10" s="146">
        <v>45668</v>
      </c>
      <c r="AD10" s="149">
        <v>45680</v>
      </c>
      <c r="AE10" s="149">
        <v>45670</v>
      </c>
      <c r="AF10" s="153">
        <f t="shared" si="1"/>
        <v>-10</v>
      </c>
      <c r="AG10" s="151">
        <f t="shared" si="2"/>
        <v>57.360000000000007</v>
      </c>
      <c r="AH10" s="152">
        <f t="shared" si="3"/>
        <v>-573.6</v>
      </c>
      <c r="AI10" s="153" t="s">
        <v>131</v>
      </c>
    </row>
    <row r="11" spans="1:38" x14ac:dyDescent="0.2">
      <c r="A11" s="145">
        <v>2024</v>
      </c>
      <c r="B11" s="145">
        <v>559</v>
      </c>
      <c r="C11" s="146">
        <v>45653</v>
      </c>
      <c r="D11" s="147" t="s">
        <v>160</v>
      </c>
      <c r="E11" s="146">
        <v>45649</v>
      </c>
      <c r="F11" s="147" t="s">
        <v>161</v>
      </c>
      <c r="G11" s="148">
        <v>52.41</v>
      </c>
      <c r="H11" s="148">
        <v>9.4499999999999993</v>
      </c>
      <c r="I11" s="145" t="s">
        <v>121</v>
      </c>
      <c r="J11" s="148">
        <f t="shared" si="0"/>
        <v>42.959999999999994</v>
      </c>
      <c r="K11" s="145" t="s">
        <v>153</v>
      </c>
      <c r="L11" s="145" t="s">
        <v>123</v>
      </c>
      <c r="M11" s="145" t="s">
        <v>162</v>
      </c>
      <c r="N11" s="146">
        <v>45650</v>
      </c>
      <c r="O11" s="147" t="s">
        <v>155</v>
      </c>
      <c r="P11" s="145" t="s">
        <v>156</v>
      </c>
      <c r="Q11" s="145" t="s">
        <v>157</v>
      </c>
      <c r="R11" s="145" t="s">
        <v>127</v>
      </c>
      <c r="S11" s="147" t="s">
        <v>128</v>
      </c>
      <c r="T11" s="145" t="s">
        <v>158</v>
      </c>
      <c r="U11" s="145">
        <v>2890</v>
      </c>
      <c r="V11" s="145">
        <v>610</v>
      </c>
      <c r="W11" s="145">
        <v>99</v>
      </c>
      <c r="X11" s="145">
        <v>2024</v>
      </c>
      <c r="Y11" s="145">
        <v>79</v>
      </c>
      <c r="Z11" s="145">
        <v>0</v>
      </c>
      <c r="AA11" s="146" t="s">
        <v>122</v>
      </c>
      <c r="AB11" s="145" t="s">
        <v>163</v>
      </c>
      <c r="AC11" s="146">
        <v>45668</v>
      </c>
      <c r="AD11" s="149">
        <v>45680</v>
      </c>
      <c r="AE11" s="149">
        <v>45670</v>
      </c>
      <c r="AF11" s="153">
        <f t="shared" si="1"/>
        <v>-10</v>
      </c>
      <c r="AG11" s="151">
        <f t="shared" si="2"/>
        <v>42.959999999999994</v>
      </c>
      <c r="AH11" s="152">
        <f t="shared" si="3"/>
        <v>-429.59999999999991</v>
      </c>
      <c r="AI11" s="153" t="s">
        <v>131</v>
      </c>
    </row>
    <row r="12" spans="1:38" x14ac:dyDescent="0.2">
      <c r="A12" s="145">
        <v>2024</v>
      </c>
      <c r="B12" s="145">
        <v>560</v>
      </c>
      <c r="C12" s="146">
        <v>45653</v>
      </c>
      <c r="D12" s="147" t="s">
        <v>164</v>
      </c>
      <c r="E12" s="146">
        <v>45649</v>
      </c>
      <c r="F12" s="147" t="s">
        <v>165</v>
      </c>
      <c r="G12" s="148">
        <v>51.51</v>
      </c>
      <c r="H12" s="148">
        <v>9.2899999999999991</v>
      </c>
      <c r="I12" s="145" t="s">
        <v>121</v>
      </c>
      <c r="J12" s="148">
        <f t="shared" si="0"/>
        <v>42.22</v>
      </c>
      <c r="K12" s="145" t="s">
        <v>153</v>
      </c>
      <c r="L12" s="145" t="s">
        <v>123</v>
      </c>
      <c r="M12" s="145" t="s">
        <v>166</v>
      </c>
      <c r="N12" s="146">
        <v>45650</v>
      </c>
      <c r="O12" s="147" t="s">
        <v>155</v>
      </c>
      <c r="P12" s="145" t="s">
        <v>156</v>
      </c>
      <c r="Q12" s="145" t="s">
        <v>157</v>
      </c>
      <c r="R12" s="145" t="s">
        <v>127</v>
      </c>
      <c r="S12" s="147" t="s">
        <v>128</v>
      </c>
      <c r="T12" s="145" t="s">
        <v>158</v>
      </c>
      <c r="U12" s="145">
        <v>2890</v>
      </c>
      <c r="V12" s="145">
        <v>610</v>
      </c>
      <c r="W12" s="145">
        <v>99</v>
      </c>
      <c r="X12" s="145">
        <v>2024</v>
      </c>
      <c r="Y12" s="145">
        <v>77</v>
      </c>
      <c r="Z12" s="145">
        <v>0</v>
      </c>
      <c r="AA12" s="146" t="s">
        <v>122</v>
      </c>
      <c r="AB12" s="145" t="s">
        <v>167</v>
      </c>
      <c r="AC12" s="146">
        <v>45668</v>
      </c>
      <c r="AD12" s="149">
        <v>45680</v>
      </c>
      <c r="AE12" s="149">
        <v>45670</v>
      </c>
      <c r="AF12" s="153">
        <f t="shared" si="1"/>
        <v>-10</v>
      </c>
      <c r="AG12" s="151">
        <f t="shared" si="2"/>
        <v>42.22</v>
      </c>
      <c r="AH12" s="152">
        <f t="shared" si="3"/>
        <v>-422.2</v>
      </c>
      <c r="AI12" s="153" t="s">
        <v>131</v>
      </c>
    </row>
    <row r="13" spans="1:38" x14ac:dyDescent="0.2">
      <c r="A13" s="145">
        <v>2024</v>
      </c>
      <c r="B13" s="145">
        <v>561</v>
      </c>
      <c r="C13" s="146">
        <v>45653</v>
      </c>
      <c r="D13" s="147" t="s">
        <v>168</v>
      </c>
      <c r="E13" s="146">
        <v>45649</v>
      </c>
      <c r="F13" s="147" t="s">
        <v>169</v>
      </c>
      <c r="G13" s="148">
        <v>67.760000000000005</v>
      </c>
      <c r="H13" s="148">
        <v>12.22</v>
      </c>
      <c r="I13" s="145" t="s">
        <v>121</v>
      </c>
      <c r="J13" s="148">
        <f t="shared" si="0"/>
        <v>55.540000000000006</v>
      </c>
      <c r="K13" s="145" t="s">
        <v>153</v>
      </c>
      <c r="L13" s="145" t="s">
        <v>123</v>
      </c>
      <c r="M13" s="145" t="s">
        <v>170</v>
      </c>
      <c r="N13" s="146">
        <v>45650</v>
      </c>
      <c r="O13" s="147" t="s">
        <v>155</v>
      </c>
      <c r="P13" s="145" t="s">
        <v>156</v>
      </c>
      <c r="Q13" s="145" t="s">
        <v>157</v>
      </c>
      <c r="R13" s="145" t="s">
        <v>127</v>
      </c>
      <c r="S13" s="147" t="s">
        <v>128</v>
      </c>
      <c r="T13" s="145" t="s">
        <v>158</v>
      </c>
      <c r="U13" s="145">
        <v>2890</v>
      </c>
      <c r="V13" s="145">
        <v>610</v>
      </c>
      <c r="W13" s="145">
        <v>99</v>
      </c>
      <c r="X13" s="145">
        <v>2024</v>
      </c>
      <c r="Y13" s="145">
        <v>76</v>
      </c>
      <c r="Z13" s="145">
        <v>0</v>
      </c>
      <c r="AA13" s="146" t="s">
        <v>122</v>
      </c>
      <c r="AB13" s="145" t="s">
        <v>171</v>
      </c>
      <c r="AC13" s="146">
        <v>45668</v>
      </c>
      <c r="AD13" s="149">
        <v>45680</v>
      </c>
      <c r="AE13" s="149">
        <v>45670</v>
      </c>
      <c r="AF13" s="153">
        <f t="shared" si="1"/>
        <v>-10</v>
      </c>
      <c r="AG13" s="151">
        <f t="shared" si="2"/>
        <v>55.540000000000006</v>
      </c>
      <c r="AH13" s="152">
        <f t="shared" si="3"/>
        <v>-555.40000000000009</v>
      </c>
      <c r="AI13" s="153" t="s">
        <v>131</v>
      </c>
    </row>
    <row r="14" spans="1:38" x14ac:dyDescent="0.2">
      <c r="A14" s="145">
        <v>2024</v>
      </c>
      <c r="B14" s="145">
        <v>562</v>
      </c>
      <c r="C14" s="146">
        <v>45653</v>
      </c>
      <c r="D14" s="147" t="s">
        <v>172</v>
      </c>
      <c r="E14" s="146">
        <v>45649</v>
      </c>
      <c r="F14" s="147" t="s">
        <v>173</v>
      </c>
      <c r="G14" s="148">
        <v>390.4</v>
      </c>
      <c r="H14" s="148">
        <v>70.400000000000006</v>
      </c>
      <c r="I14" s="145" t="s">
        <v>121</v>
      </c>
      <c r="J14" s="148">
        <f t="shared" si="0"/>
        <v>320</v>
      </c>
      <c r="K14" s="145" t="s">
        <v>174</v>
      </c>
      <c r="L14" s="145" t="s">
        <v>123</v>
      </c>
      <c r="M14" s="145" t="s">
        <v>175</v>
      </c>
      <c r="N14" s="146">
        <v>45649</v>
      </c>
      <c r="O14" s="147" t="s">
        <v>176</v>
      </c>
      <c r="P14" s="145" t="s">
        <v>177</v>
      </c>
      <c r="Q14" s="145"/>
      <c r="R14" s="145" t="s">
        <v>127</v>
      </c>
      <c r="S14" s="147" t="s">
        <v>128</v>
      </c>
      <c r="T14" s="145" t="s">
        <v>178</v>
      </c>
      <c r="U14" s="145">
        <v>2780</v>
      </c>
      <c r="V14" s="145">
        <v>570</v>
      </c>
      <c r="W14" s="145">
        <v>1</v>
      </c>
      <c r="X14" s="145">
        <v>2024</v>
      </c>
      <c r="Y14" s="145">
        <v>335</v>
      </c>
      <c r="Z14" s="145">
        <v>0</v>
      </c>
      <c r="AA14" s="146" t="s">
        <v>122</v>
      </c>
      <c r="AB14" s="145" t="s">
        <v>179</v>
      </c>
      <c r="AC14" s="146">
        <v>45668</v>
      </c>
      <c r="AD14" s="149">
        <v>45679</v>
      </c>
      <c r="AE14" s="149">
        <v>45670</v>
      </c>
      <c r="AF14" s="153">
        <f t="shared" si="1"/>
        <v>-9</v>
      </c>
      <c r="AG14" s="151">
        <f t="shared" si="2"/>
        <v>320</v>
      </c>
      <c r="AH14" s="152">
        <f t="shared" si="3"/>
        <v>-2880</v>
      </c>
      <c r="AI14" s="153" t="s">
        <v>131</v>
      </c>
    </row>
    <row r="15" spans="1:38" x14ac:dyDescent="0.2">
      <c r="A15" s="145">
        <v>2025</v>
      </c>
      <c r="B15" s="145">
        <v>1</v>
      </c>
      <c r="C15" s="146">
        <v>45666</v>
      </c>
      <c r="D15" s="147" t="s">
        <v>180</v>
      </c>
      <c r="E15" s="146">
        <v>45657</v>
      </c>
      <c r="F15" s="147" t="s">
        <v>181</v>
      </c>
      <c r="G15" s="148">
        <v>16155.25</v>
      </c>
      <c r="H15" s="148">
        <v>1468.66</v>
      </c>
      <c r="I15" s="145" t="s">
        <v>121</v>
      </c>
      <c r="J15" s="148">
        <f t="shared" si="0"/>
        <v>14686.59</v>
      </c>
      <c r="K15" s="145" t="s">
        <v>122</v>
      </c>
      <c r="L15" s="145" t="s">
        <v>182</v>
      </c>
      <c r="M15" s="145" t="s">
        <v>183</v>
      </c>
      <c r="N15" s="146">
        <v>45659</v>
      </c>
      <c r="O15" s="147" t="s">
        <v>184</v>
      </c>
      <c r="P15" s="145" t="s">
        <v>185</v>
      </c>
      <c r="Q15" s="145"/>
      <c r="R15" s="145" t="s">
        <v>127</v>
      </c>
      <c r="S15" s="147" t="s">
        <v>128</v>
      </c>
      <c r="T15" s="145" t="s">
        <v>186</v>
      </c>
      <c r="U15" s="145">
        <v>3550</v>
      </c>
      <c r="V15" s="145">
        <v>671</v>
      </c>
      <c r="W15" s="145">
        <v>99</v>
      </c>
      <c r="X15" s="145">
        <v>2024</v>
      </c>
      <c r="Y15" s="145">
        <v>27</v>
      </c>
      <c r="Z15" s="145">
        <v>0</v>
      </c>
      <c r="AA15" s="146" t="s">
        <v>122</v>
      </c>
      <c r="AB15" s="145" t="s">
        <v>187</v>
      </c>
      <c r="AC15" s="146">
        <v>45667</v>
      </c>
      <c r="AD15" s="149">
        <v>45689</v>
      </c>
      <c r="AE15" s="149">
        <v>45667</v>
      </c>
      <c r="AF15" s="153">
        <f t="shared" si="1"/>
        <v>-22</v>
      </c>
      <c r="AG15" s="151">
        <f t="shared" si="2"/>
        <v>14686.59</v>
      </c>
      <c r="AH15" s="152">
        <f t="shared" si="3"/>
        <v>-323104.98</v>
      </c>
      <c r="AI15" s="153" t="s">
        <v>131</v>
      </c>
    </row>
    <row r="16" spans="1:38" x14ac:dyDescent="0.2">
      <c r="A16" s="145">
        <v>2025</v>
      </c>
      <c r="B16" s="145">
        <v>2</v>
      </c>
      <c r="C16" s="146">
        <v>45666</v>
      </c>
      <c r="D16" s="147" t="s">
        <v>188</v>
      </c>
      <c r="E16" s="146">
        <v>45656</v>
      </c>
      <c r="F16" s="147" t="s">
        <v>189</v>
      </c>
      <c r="G16" s="148">
        <v>607.6</v>
      </c>
      <c r="H16" s="148">
        <v>109.57</v>
      </c>
      <c r="I16" s="145" t="s">
        <v>121</v>
      </c>
      <c r="J16" s="148">
        <f t="shared" si="0"/>
        <v>498.03000000000003</v>
      </c>
      <c r="K16" s="145" t="s">
        <v>190</v>
      </c>
      <c r="L16" s="145" t="s">
        <v>123</v>
      </c>
      <c r="M16" s="145" t="s">
        <v>191</v>
      </c>
      <c r="N16" s="146">
        <v>45656</v>
      </c>
      <c r="O16" s="147" t="s">
        <v>192</v>
      </c>
      <c r="P16" s="145" t="s">
        <v>193</v>
      </c>
      <c r="Q16" s="145" t="s">
        <v>194</v>
      </c>
      <c r="R16" s="145" t="s">
        <v>127</v>
      </c>
      <c r="S16" s="147" t="s">
        <v>128</v>
      </c>
      <c r="T16" s="145" t="s">
        <v>158</v>
      </c>
      <c r="U16" s="145">
        <v>2890</v>
      </c>
      <c r="V16" s="145">
        <v>610</v>
      </c>
      <c r="W16" s="145">
        <v>99</v>
      </c>
      <c r="X16" s="145">
        <v>2024</v>
      </c>
      <c r="Y16" s="145">
        <v>28</v>
      </c>
      <c r="Z16" s="145">
        <v>0</v>
      </c>
      <c r="AA16" s="146" t="s">
        <v>122</v>
      </c>
      <c r="AB16" s="145" t="s">
        <v>183</v>
      </c>
      <c r="AC16" s="146">
        <v>45668</v>
      </c>
      <c r="AD16" s="149">
        <v>45686</v>
      </c>
      <c r="AE16" s="149">
        <v>45670</v>
      </c>
      <c r="AF16" s="153">
        <f t="shared" si="1"/>
        <v>-16</v>
      </c>
      <c r="AG16" s="151">
        <f t="shared" si="2"/>
        <v>498.03000000000003</v>
      </c>
      <c r="AH16" s="152">
        <f t="shared" si="3"/>
        <v>-7968.4800000000005</v>
      </c>
      <c r="AI16" s="153" t="s">
        <v>131</v>
      </c>
    </row>
    <row r="17" spans="1:35" x14ac:dyDescent="0.2">
      <c r="A17" s="145">
        <v>2025</v>
      </c>
      <c r="B17" s="145">
        <v>3</v>
      </c>
      <c r="C17" s="146">
        <v>45666</v>
      </c>
      <c r="D17" s="147" t="s">
        <v>195</v>
      </c>
      <c r="E17" s="146">
        <v>45656</v>
      </c>
      <c r="F17" s="147" t="s">
        <v>196</v>
      </c>
      <c r="G17" s="148">
        <v>9.2799999999999994</v>
      </c>
      <c r="H17" s="148">
        <v>1.67</v>
      </c>
      <c r="I17" s="145" t="s">
        <v>121</v>
      </c>
      <c r="J17" s="148">
        <f t="shared" si="0"/>
        <v>7.6099999999999994</v>
      </c>
      <c r="K17" s="145" t="s">
        <v>190</v>
      </c>
      <c r="L17" s="145" t="s">
        <v>123</v>
      </c>
      <c r="M17" s="145" t="s">
        <v>197</v>
      </c>
      <c r="N17" s="146">
        <v>45656</v>
      </c>
      <c r="O17" s="147" t="s">
        <v>192</v>
      </c>
      <c r="P17" s="145" t="s">
        <v>193</v>
      </c>
      <c r="Q17" s="145" t="s">
        <v>194</v>
      </c>
      <c r="R17" s="145" t="s">
        <v>127</v>
      </c>
      <c r="S17" s="147" t="s">
        <v>128</v>
      </c>
      <c r="T17" s="145" t="s">
        <v>158</v>
      </c>
      <c r="U17" s="145">
        <v>2890</v>
      </c>
      <c r="V17" s="145">
        <v>610</v>
      </c>
      <c r="W17" s="145">
        <v>99</v>
      </c>
      <c r="X17" s="145">
        <v>2024</v>
      </c>
      <c r="Y17" s="145">
        <v>28</v>
      </c>
      <c r="Z17" s="145">
        <v>0</v>
      </c>
      <c r="AA17" s="146" t="s">
        <v>122</v>
      </c>
      <c r="AB17" s="145" t="s">
        <v>198</v>
      </c>
      <c r="AC17" s="146">
        <v>45668</v>
      </c>
      <c r="AD17" s="149">
        <v>45686</v>
      </c>
      <c r="AE17" s="149">
        <v>45670</v>
      </c>
      <c r="AF17" s="153">
        <f t="shared" si="1"/>
        <v>-16</v>
      </c>
      <c r="AG17" s="151">
        <f t="shared" si="2"/>
        <v>7.6099999999999994</v>
      </c>
      <c r="AH17" s="152">
        <f t="shared" si="3"/>
        <v>-121.75999999999999</v>
      </c>
      <c r="AI17" s="153" t="s">
        <v>131</v>
      </c>
    </row>
    <row r="18" spans="1:35" x14ac:dyDescent="0.2">
      <c r="A18" s="145">
        <v>2025</v>
      </c>
      <c r="B18" s="145">
        <v>4</v>
      </c>
      <c r="C18" s="146">
        <v>45666</v>
      </c>
      <c r="D18" s="147" t="s">
        <v>199</v>
      </c>
      <c r="E18" s="146">
        <v>45658</v>
      </c>
      <c r="F18" s="147" t="s">
        <v>200</v>
      </c>
      <c r="G18" s="148">
        <v>187.55</v>
      </c>
      <c r="H18" s="148">
        <v>33.82</v>
      </c>
      <c r="I18" s="145" t="s">
        <v>121</v>
      </c>
      <c r="J18" s="148">
        <f t="shared" si="0"/>
        <v>153.73000000000002</v>
      </c>
      <c r="K18" s="145" t="s">
        <v>122</v>
      </c>
      <c r="L18" s="145" t="s">
        <v>182</v>
      </c>
      <c r="M18" s="145" t="s">
        <v>201</v>
      </c>
      <c r="N18" s="146">
        <v>45665</v>
      </c>
      <c r="O18" s="147" t="s">
        <v>202</v>
      </c>
      <c r="P18" s="145" t="s">
        <v>203</v>
      </c>
      <c r="Q18" s="145"/>
      <c r="R18" s="145" t="s">
        <v>127</v>
      </c>
      <c r="S18" s="147" t="s">
        <v>128</v>
      </c>
      <c r="T18" s="145" t="s">
        <v>204</v>
      </c>
      <c r="U18" s="145">
        <v>4980</v>
      </c>
      <c r="V18" s="145">
        <v>802</v>
      </c>
      <c r="W18" s="145">
        <v>1</v>
      </c>
      <c r="X18" s="145">
        <v>2024</v>
      </c>
      <c r="Y18" s="145">
        <v>31</v>
      </c>
      <c r="Z18" s="145">
        <v>0</v>
      </c>
      <c r="AA18" s="146" t="s">
        <v>122</v>
      </c>
      <c r="AB18" s="145" t="s">
        <v>205</v>
      </c>
      <c r="AC18" s="146">
        <v>45668</v>
      </c>
      <c r="AD18" s="149">
        <v>45695</v>
      </c>
      <c r="AE18" s="149">
        <v>45670</v>
      </c>
      <c r="AF18" s="153">
        <f t="shared" si="1"/>
        <v>-25</v>
      </c>
      <c r="AG18" s="151">
        <f t="shared" si="2"/>
        <v>153.73000000000002</v>
      </c>
      <c r="AH18" s="152">
        <f t="shared" si="3"/>
        <v>-3843.2500000000005</v>
      </c>
      <c r="AI18" s="153" t="s">
        <v>131</v>
      </c>
    </row>
    <row r="19" spans="1:35" x14ac:dyDescent="0.2">
      <c r="A19" s="145">
        <v>2025</v>
      </c>
      <c r="B19" s="145">
        <v>5</v>
      </c>
      <c r="C19" s="146">
        <v>45666</v>
      </c>
      <c r="D19" s="147" t="s">
        <v>206</v>
      </c>
      <c r="E19" s="146">
        <v>45665</v>
      </c>
      <c r="F19" s="147" t="s">
        <v>207</v>
      </c>
      <c r="G19" s="148">
        <v>5.35</v>
      </c>
      <c r="H19" s="148">
        <v>0.48</v>
      </c>
      <c r="I19" s="145" t="s">
        <v>121</v>
      </c>
      <c r="J19" s="148">
        <f t="shared" si="0"/>
        <v>4.8699999999999992</v>
      </c>
      <c r="K19" s="145" t="s">
        <v>122</v>
      </c>
      <c r="L19" s="145" t="s">
        <v>182</v>
      </c>
      <c r="M19" s="145" t="s">
        <v>208</v>
      </c>
      <c r="N19" s="146">
        <v>45665</v>
      </c>
      <c r="O19" s="147" t="s">
        <v>125</v>
      </c>
      <c r="P19" s="145" t="s">
        <v>126</v>
      </c>
      <c r="Q19" s="145" t="s">
        <v>126</v>
      </c>
      <c r="R19" s="145" t="s">
        <v>127</v>
      </c>
      <c r="S19" s="147" t="s">
        <v>128</v>
      </c>
      <c r="T19" s="145" t="s">
        <v>129</v>
      </c>
      <c r="U19" s="145">
        <v>3440</v>
      </c>
      <c r="V19" s="145">
        <v>640</v>
      </c>
      <c r="W19" s="145">
        <v>99</v>
      </c>
      <c r="X19" s="145">
        <v>2024</v>
      </c>
      <c r="Y19" s="145">
        <v>83</v>
      </c>
      <c r="Z19" s="145">
        <v>0</v>
      </c>
      <c r="AA19" s="146" t="s">
        <v>122</v>
      </c>
      <c r="AB19" s="145" t="s">
        <v>130</v>
      </c>
      <c r="AC19" s="146">
        <v>45694</v>
      </c>
      <c r="AD19" s="149">
        <v>45695</v>
      </c>
      <c r="AE19" s="149">
        <v>45695</v>
      </c>
      <c r="AF19" s="153">
        <f t="shared" si="1"/>
        <v>0</v>
      </c>
      <c r="AG19" s="151">
        <f t="shared" si="2"/>
        <v>4.8699999999999992</v>
      </c>
      <c r="AH19" s="152">
        <f t="shared" si="3"/>
        <v>0</v>
      </c>
      <c r="AI19" s="153" t="s">
        <v>131</v>
      </c>
    </row>
    <row r="20" spans="1:35" x14ac:dyDescent="0.2">
      <c r="A20" s="145">
        <v>2025</v>
      </c>
      <c r="B20" s="145">
        <v>6</v>
      </c>
      <c r="C20" s="146">
        <v>45666</v>
      </c>
      <c r="D20" s="147" t="s">
        <v>209</v>
      </c>
      <c r="E20" s="146">
        <v>45665</v>
      </c>
      <c r="F20" s="147" t="s">
        <v>210</v>
      </c>
      <c r="G20" s="148">
        <v>5.35</v>
      </c>
      <c r="H20" s="148">
        <v>0.48</v>
      </c>
      <c r="I20" s="145" t="s">
        <v>121</v>
      </c>
      <c r="J20" s="148">
        <f t="shared" si="0"/>
        <v>4.8699999999999992</v>
      </c>
      <c r="K20" s="145" t="s">
        <v>122</v>
      </c>
      <c r="L20" s="145" t="s">
        <v>182</v>
      </c>
      <c r="M20" s="145" t="s">
        <v>211</v>
      </c>
      <c r="N20" s="146">
        <v>45665</v>
      </c>
      <c r="O20" s="147" t="s">
        <v>125</v>
      </c>
      <c r="P20" s="145" t="s">
        <v>126</v>
      </c>
      <c r="Q20" s="145" t="s">
        <v>126</v>
      </c>
      <c r="R20" s="145" t="s">
        <v>127</v>
      </c>
      <c r="S20" s="147" t="s">
        <v>128</v>
      </c>
      <c r="T20" s="145" t="s">
        <v>129</v>
      </c>
      <c r="U20" s="145">
        <v>3440</v>
      </c>
      <c r="V20" s="145">
        <v>640</v>
      </c>
      <c r="W20" s="145">
        <v>99</v>
      </c>
      <c r="X20" s="145">
        <v>2024</v>
      </c>
      <c r="Y20" s="145">
        <v>83</v>
      </c>
      <c r="Z20" s="145">
        <v>0</v>
      </c>
      <c r="AA20" s="146" t="s">
        <v>122</v>
      </c>
      <c r="AB20" s="145" t="s">
        <v>130</v>
      </c>
      <c r="AC20" s="146">
        <v>45694</v>
      </c>
      <c r="AD20" s="149">
        <v>45695</v>
      </c>
      <c r="AE20" s="149">
        <v>45695</v>
      </c>
      <c r="AF20" s="153">
        <f t="shared" si="1"/>
        <v>0</v>
      </c>
      <c r="AG20" s="151">
        <f t="shared" si="2"/>
        <v>4.8699999999999992</v>
      </c>
      <c r="AH20" s="152">
        <f t="shared" si="3"/>
        <v>0</v>
      </c>
      <c r="AI20" s="153" t="s">
        <v>131</v>
      </c>
    </row>
    <row r="21" spans="1:35" x14ac:dyDescent="0.2">
      <c r="A21" s="145">
        <v>2025</v>
      </c>
      <c r="B21" s="145">
        <v>7</v>
      </c>
      <c r="C21" s="146">
        <v>45666</v>
      </c>
      <c r="D21" s="147" t="s">
        <v>212</v>
      </c>
      <c r="E21" s="146">
        <v>45665</v>
      </c>
      <c r="F21" s="147" t="s">
        <v>213</v>
      </c>
      <c r="G21" s="148">
        <v>5.35</v>
      </c>
      <c r="H21" s="148">
        <v>0.48</v>
      </c>
      <c r="I21" s="145" t="s">
        <v>121</v>
      </c>
      <c r="J21" s="148">
        <f t="shared" si="0"/>
        <v>4.8699999999999992</v>
      </c>
      <c r="K21" s="145" t="s">
        <v>122</v>
      </c>
      <c r="L21" s="145" t="s">
        <v>182</v>
      </c>
      <c r="M21" s="145" t="s">
        <v>214</v>
      </c>
      <c r="N21" s="146">
        <v>45665</v>
      </c>
      <c r="O21" s="147" t="s">
        <v>125</v>
      </c>
      <c r="P21" s="145" t="s">
        <v>126</v>
      </c>
      <c r="Q21" s="145" t="s">
        <v>126</v>
      </c>
      <c r="R21" s="145" t="s">
        <v>127</v>
      </c>
      <c r="S21" s="147" t="s">
        <v>128</v>
      </c>
      <c r="T21" s="145" t="s">
        <v>129</v>
      </c>
      <c r="U21" s="145">
        <v>3440</v>
      </c>
      <c r="V21" s="145">
        <v>640</v>
      </c>
      <c r="W21" s="145">
        <v>99</v>
      </c>
      <c r="X21" s="145">
        <v>2024</v>
      </c>
      <c r="Y21" s="145">
        <v>83</v>
      </c>
      <c r="Z21" s="145">
        <v>0</v>
      </c>
      <c r="AA21" s="146" t="s">
        <v>122</v>
      </c>
      <c r="AB21" s="145" t="s">
        <v>130</v>
      </c>
      <c r="AC21" s="146">
        <v>45694</v>
      </c>
      <c r="AD21" s="149">
        <v>45695</v>
      </c>
      <c r="AE21" s="149">
        <v>45695</v>
      </c>
      <c r="AF21" s="153">
        <f t="shared" si="1"/>
        <v>0</v>
      </c>
      <c r="AG21" s="151">
        <f t="shared" si="2"/>
        <v>4.8699999999999992</v>
      </c>
      <c r="AH21" s="152">
        <f t="shared" si="3"/>
        <v>0</v>
      </c>
      <c r="AI21" s="153" t="s">
        <v>131</v>
      </c>
    </row>
    <row r="22" spans="1:35" x14ac:dyDescent="0.2">
      <c r="A22" s="145">
        <v>2025</v>
      </c>
      <c r="B22" s="145">
        <v>8</v>
      </c>
      <c r="C22" s="146">
        <v>45666</v>
      </c>
      <c r="D22" s="147" t="s">
        <v>215</v>
      </c>
      <c r="E22" s="146">
        <v>45661</v>
      </c>
      <c r="F22" s="147" t="s">
        <v>216</v>
      </c>
      <c r="G22" s="148">
        <v>835.74</v>
      </c>
      <c r="H22" s="148">
        <v>32.14</v>
      </c>
      <c r="I22" s="145" t="s">
        <v>121</v>
      </c>
      <c r="J22" s="148">
        <f t="shared" si="0"/>
        <v>803.6</v>
      </c>
      <c r="K22" s="145" t="s">
        <v>217</v>
      </c>
      <c r="L22" s="145" t="s">
        <v>182</v>
      </c>
      <c r="M22" s="145" t="s">
        <v>218</v>
      </c>
      <c r="N22" s="146">
        <v>45666</v>
      </c>
      <c r="O22" s="147" t="s">
        <v>219</v>
      </c>
      <c r="P22" s="145" t="s">
        <v>220</v>
      </c>
      <c r="Q22" s="145" t="s">
        <v>220</v>
      </c>
      <c r="R22" s="145" t="s">
        <v>139</v>
      </c>
      <c r="S22" s="147" t="s">
        <v>140</v>
      </c>
      <c r="T22" s="145" t="s">
        <v>221</v>
      </c>
      <c r="U22" s="145">
        <v>1900</v>
      </c>
      <c r="V22" s="145">
        <v>420</v>
      </c>
      <c r="W22" s="145">
        <v>99</v>
      </c>
      <c r="X22" s="145">
        <v>2024</v>
      </c>
      <c r="Y22" s="145">
        <v>253</v>
      </c>
      <c r="Z22" s="145">
        <v>0</v>
      </c>
      <c r="AA22" s="146" t="s">
        <v>122</v>
      </c>
      <c r="AB22" s="145" t="s">
        <v>222</v>
      </c>
      <c r="AC22" s="146">
        <v>45668</v>
      </c>
      <c r="AD22" s="149">
        <v>45696</v>
      </c>
      <c r="AE22" s="149">
        <v>45670</v>
      </c>
      <c r="AF22" s="153">
        <f t="shared" si="1"/>
        <v>-26</v>
      </c>
      <c r="AG22" s="151">
        <f t="shared" si="2"/>
        <v>803.6</v>
      </c>
      <c r="AH22" s="152">
        <f t="shared" si="3"/>
        <v>-20893.600000000002</v>
      </c>
      <c r="AI22" s="153" t="s">
        <v>131</v>
      </c>
    </row>
    <row r="23" spans="1:35" x14ac:dyDescent="0.2">
      <c r="A23" s="145">
        <v>2025</v>
      </c>
      <c r="B23" s="145">
        <v>9</v>
      </c>
      <c r="C23" s="146">
        <v>45666</v>
      </c>
      <c r="D23" s="147" t="s">
        <v>223</v>
      </c>
      <c r="E23" s="146">
        <v>45657</v>
      </c>
      <c r="F23" s="147" t="s">
        <v>224</v>
      </c>
      <c r="G23" s="148">
        <v>726.57</v>
      </c>
      <c r="H23" s="148">
        <v>131.02000000000001</v>
      </c>
      <c r="I23" s="145" t="s">
        <v>121</v>
      </c>
      <c r="J23" s="148">
        <f t="shared" si="0"/>
        <v>595.55000000000007</v>
      </c>
      <c r="K23" s="145" t="s">
        <v>225</v>
      </c>
      <c r="L23" s="145" t="s">
        <v>182</v>
      </c>
      <c r="M23" s="145" t="s">
        <v>226</v>
      </c>
      <c r="N23" s="146">
        <v>45660</v>
      </c>
      <c r="O23" s="147" t="s">
        <v>227</v>
      </c>
      <c r="P23" s="145" t="s">
        <v>228</v>
      </c>
      <c r="Q23" s="145" t="s">
        <v>228</v>
      </c>
      <c r="R23" s="145" t="s">
        <v>139</v>
      </c>
      <c r="S23" s="147" t="s">
        <v>140</v>
      </c>
      <c r="T23" s="145" t="s">
        <v>229</v>
      </c>
      <c r="U23" s="145">
        <v>1890</v>
      </c>
      <c r="V23" s="145">
        <v>410</v>
      </c>
      <c r="W23" s="145">
        <v>99</v>
      </c>
      <c r="X23" s="145">
        <v>2024</v>
      </c>
      <c r="Y23" s="145">
        <v>161</v>
      </c>
      <c r="Z23" s="145">
        <v>0</v>
      </c>
      <c r="AA23" s="146" t="s">
        <v>122</v>
      </c>
      <c r="AB23" s="145" t="s">
        <v>230</v>
      </c>
      <c r="AC23" s="146">
        <v>45668</v>
      </c>
      <c r="AD23" s="149">
        <v>45689</v>
      </c>
      <c r="AE23" s="149">
        <v>45670</v>
      </c>
      <c r="AF23" s="153">
        <f t="shared" si="1"/>
        <v>-19</v>
      </c>
      <c r="AG23" s="151">
        <f t="shared" si="2"/>
        <v>595.55000000000007</v>
      </c>
      <c r="AH23" s="152">
        <f t="shared" si="3"/>
        <v>-11315.45</v>
      </c>
      <c r="AI23" s="153" t="s">
        <v>131</v>
      </c>
    </row>
    <row r="24" spans="1:35" x14ac:dyDescent="0.2">
      <c r="A24" s="145">
        <v>2025</v>
      </c>
      <c r="B24" s="145">
        <v>10</v>
      </c>
      <c r="C24" s="146">
        <v>45666</v>
      </c>
      <c r="D24" s="147" t="s">
        <v>231</v>
      </c>
      <c r="E24" s="146">
        <v>45664</v>
      </c>
      <c r="F24" s="147" t="s">
        <v>232</v>
      </c>
      <c r="G24" s="148">
        <v>800</v>
      </c>
      <c r="H24" s="148">
        <v>30.77</v>
      </c>
      <c r="I24" s="145" t="s">
        <v>121</v>
      </c>
      <c r="J24" s="148">
        <f t="shared" si="0"/>
        <v>769.23</v>
      </c>
      <c r="K24" s="145" t="s">
        <v>233</v>
      </c>
      <c r="L24" s="145" t="s">
        <v>182</v>
      </c>
      <c r="M24" s="145" t="s">
        <v>234</v>
      </c>
      <c r="N24" s="146">
        <v>45665</v>
      </c>
      <c r="O24" s="147" t="s">
        <v>235</v>
      </c>
      <c r="P24" s="145" t="s">
        <v>236</v>
      </c>
      <c r="Q24" s="145" t="s">
        <v>236</v>
      </c>
      <c r="R24" s="145" t="s">
        <v>139</v>
      </c>
      <c r="S24" s="147" t="s">
        <v>140</v>
      </c>
      <c r="T24" s="145" t="s">
        <v>149</v>
      </c>
      <c r="U24" s="145">
        <v>790</v>
      </c>
      <c r="V24" s="145">
        <v>290</v>
      </c>
      <c r="W24" s="145">
        <v>99</v>
      </c>
      <c r="X24" s="145">
        <v>2025</v>
      </c>
      <c r="Y24" s="145">
        <v>353</v>
      </c>
      <c r="Z24" s="145">
        <v>0</v>
      </c>
      <c r="AA24" s="146" t="s">
        <v>122</v>
      </c>
      <c r="AB24" s="145" t="s">
        <v>237</v>
      </c>
      <c r="AC24" s="146">
        <v>45670</v>
      </c>
      <c r="AD24" s="149">
        <v>45695</v>
      </c>
      <c r="AE24" s="149">
        <v>45670</v>
      </c>
      <c r="AF24" s="153">
        <f t="shared" si="1"/>
        <v>-25</v>
      </c>
      <c r="AG24" s="151">
        <f t="shared" si="2"/>
        <v>769.23</v>
      </c>
      <c r="AH24" s="152">
        <f t="shared" si="3"/>
        <v>-19230.75</v>
      </c>
      <c r="AI24" s="153" t="s">
        <v>131</v>
      </c>
    </row>
    <row r="25" spans="1:35" x14ac:dyDescent="0.2">
      <c r="A25" s="145">
        <v>2025</v>
      </c>
      <c r="B25" s="145">
        <v>10</v>
      </c>
      <c r="C25" s="146">
        <v>45666</v>
      </c>
      <c r="D25" s="147" t="s">
        <v>231</v>
      </c>
      <c r="E25" s="146">
        <v>45664</v>
      </c>
      <c r="F25" s="147" t="s">
        <v>232</v>
      </c>
      <c r="G25" s="148">
        <v>146.4</v>
      </c>
      <c r="H25" s="148">
        <v>5.63</v>
      </c>
      <c r="I25" s="145" t="s">
        <v>121</v>
      </c>
      <c r="J25" s="148">
        <f t="shared" si="0"/>
        <v>140.77000000000001</v>
      </c>
      <c r="K25" s="145" t="s">
        <v>233</v>
      </c>
      <c r="L25" s="145" t="s">
        <v>182</v>
      </c>
      <c r="M25" s="145" t="s">
        <v>234</v>
      </c>
      <c r="N25" s="146">
        <v>45665</v>
      </c>
      <c r="O25" s="147" t="s">
        <v>235</v>
      </c>
      <c r="P25" s="145" t="s">
        <v>236</v>
      </c>
      <c r="Q25" s="145" t="s">
        <v>236</v>
      </c>
      <c r="R25" s="145" t="s">
        <v>139</v>
      </c>
      <c r="S25" s="147" t="s">
        <v>140</v>
      </c>
      <c r="T25" s="145" t="s">
        <v>238</v>
      </c>
      <c r="U25" s="145">
        <v>680</v>
      </c>
      <c r="V25" s="145">
        <v>250</v>
      </c>
      <c r="W25" s="145">
        <v>1</v>
      </c>
      <c r="X25" s="145">
        <v>2025</v>
      </c>
      <c r="Y25" s="145">
        <v>361</v>
      </c>
      <c r="Z25" s="145">
        <v>0</v>
      </c>
      <c r="AA25" s="146" t="s">
        <v>122</v>
      </c>
      <c r="AB25" s="145" t="s">
        <v>239</v>
      </c>
      <c r="AC25" s="146">
        <v>45670</v>
      </c>
      <c r="AD25" s="149">
        <v>45695</v>
      </c>
      <c r="AE25" s="149">
        <v>45670</v>
      </c>
      <c r="AF25" s="153">
        <f t="shared" si="1"/>
        <v>-25</v>
      </c>
      <c r="AG25" s="151">
        <f t="shared" si="2"/>
        <v>140.77000000000001</v>
      </c>
      <c r="AH25" s="152">
        <f t="shared" si="3"/>
        <v>-3519.2500000000005</v>
      </c>
      <c r="AI25" s="153" t="s">
        <v>131</v>
      </c>
    </row>
    <row r="26" spans="1:35" x14ac:dyDescent="0.2">
      <c r="A26" s="145">
        <v>2025</v>
      </c>
      <c r="B26" s="145">
        <v>11</v>
      </c>
      <c r="C26" s="146">
        <v>45667</v>
      </c>
      <c r="D26" s="147" t="s">
        <v>240</v>
      </c>
      <c r="E26" s="146">
        <v>45664</v>
      </c>
      <c r="F26" s="147" t="s">
        <v>241</v>
      </c>
      <c r="G26" s="148">
        <v>1449.53</v>
      </c>
      <c r="H26" s="148">
        <v>69.03</v>
      </c>
      <c r="I26" s="145" t="s">
        <v>121</v>
      </c>
      <c r="J26" s="148">
        <f t="shared" si="0"/>
        <v>1380.5</v>
      </c>
      <c r="K26" s="145" t="s">
        <v>242</v>
      </c>
      <c r="L26" s="145" t="s">
        <v>182</v>
      </c>
      <c r="M26" s="145" t="s">
        <v>243</v>
      </c>
      <c r="N26" s="146">
        <v>45665</v>
      </c>
      <c r="O26" s="147" t="s">
        <v>244</v>
      </c>
      <c r="P26" s="145" t="s">
        <v>245</v>
      </c>
      <c r="Q26" s="145" t="s">
        <v>245</v>
      </c>
      <c r="R26" s="145" t="s">
        <v>139</v>
      </c>
      <c r="S26" s="147" t="s">
        <v>140</v>
      </c>
      <c r="T26" s="145" t="s">
        <v>246</v>
      </c>
      <c r="U26" s="145">
        <v>3880</v>
      </c>
      <c r="V26" s="145">
        <v>850</v>
      </c>
      <c r="W26" s="145">
        <v>99</v>
      </c>
      <c r="X26" s="145">
        <v>2024</v>
      </c>
      <c r="Y26" s="145">
        <v>239</v>
      </c>
      <c r="Z26" s="145">
        <v>0</v>
      </c>
      <c r="AA26" s="146" t="s">
        <v>122</v>
      </c>
      <c r="AB26" s="145" t="s">
        <v>247</v>
      </c>
      <c r="AC26" s="146">
        <v>45679</v>
      </c>
      <c r="AD26" s="149">
        <v>45695</v>
      </c>
      <c r="AE26" s="149">
        <v>45679</v>
      </c>
      <c r="AF26" s="153">
        <f t="shared" si="1"/>
        <v>-16</v>
      </c>
      <c r="AG26" s="151">
        <f t="shared" si="2"/>
        <v>1380.5</v>
      </c>
      <c r="AH26" s="152">
        <f t="shared" si="3"/>
        <v>-22088</v>
      </c>
      <c r="AI26" s="153" t="s">
        <v>131</v>
      </c>
    </row>
    <row r="27" spans="1:35" x14ac:dyDescent="0.2">
      <c r="A27" s="145">
        <v>2025</v>
      </c>
      <c r="B27" s="145">
        <v>12</v>
      </c>
      <c r="C27" s="146">
        <v>45667</v>
      </c>
      <c r="D27" s="147" t="s">
        <v>248</v>
      </c>
      <c r="E27" s="146">
        <v>45660</v>
      </c>
      <c r="F27" s="147" t="s">
        <v>249</v>
      </c>
      <c r="G27" s="148">
        <v>5780.08</v>
      </c>
      <c r="H27" s="148">
        <v>1042.31</v>
      </c>
      <c r="I27" s="145" t="s">
        <v>121</v>
      </c>
      <c r="J27" s="148">
        <f t="shared" si="0"/>
        <v>4737.7700000000004</v>
      </c>
      <c r="K27" s="145" t="s">
        <v>250</v>
      </c>
      <c r="L27" s="145" t="s">
        <v>182</v>
      </c>
      <c r="M27" s="145" t="s">
        <v>251</v>
      </c>
      <c r="N27" s="146">
        <v>45660</v>
      </c>
      <c r="O27" s="147" t="s">
        <v>252</v>
      </c>
      <c r="P27" s="145" t="s">
        <v>253</v>
      </c>
      <c r="Q27" s="145" t="s">
        <v>253</v>
      </c>
      <c r="R27" s="145" t="s">
        <v>254</v>
      </c>
      <c r="S27" s="147" t="s">
        <v>255</v>
      </c>
      <c r="T27" s="145" t="s">
        <v>256</v>
      </c>
      <c r="U27" s="145">
        <v>800</v>
      </c>
      <c r="V27" s="145">
        <v>9406</v>
      </c>
      <c r="W27" s="145">
        <v>99</v>
      </c>
      <c r="X27" s="145">
        <v>2024</v>
      </c>
      <c r="Y27" s="145">
        <v>184</v>
      </c>
      <c r="Z27" s="145">
        <v>0</v>
      </c>
      <c r="AA27" s="146" t="s">
        <v>122</v>
      </c>
      <c r="AB27" s="145" t="s">
        <v>257</v>
      </c>
      <c r="AC27" s="146">
        <v>45679</v>
      </c>
      <c r="AD27" s="149">
        <v>45690</v>
      </c>
      <c r="AE27" s="149">
        <v>45679</v>
      </c>
      <c r="AF27" s="153">
        <f t="shared" si="1"/>
        <v>-11</v>
      </c>
      <c r="AG27" s="151">
        <f t="shared" si="2"/>
        <v>4737.7700000000004</v>
      </c>
      <c r="AH27" s="152">
        <f t="shared" si="3"/>
        <v>-52115.47</v>
      </c>
      <c r="AI27" s="153" t="s">
        <v>131</v>
      </c>
    </row>
    <row r="28" spans="1:35" x14ac:dyDescent="0.2">
      <c r="A28" s="145">
        <v>2025</v>
      </c>
      <c r="B28" s="145">
        <v>13</v>
      </c>
      <c r="C28" s="146">
        <v>45667</v>
      </c>
      <c r="D28" s="147" t="s">
        <v>258</v>
      </c>
      <c r="E28" s="146">
        <v>45657</v>
      </c>
      <c r="F28" s="147" t="s">
        <v>259</v>
      </c>
      <c r="G28" s="148">
        <v>634.4</v>
      </c>
      <c r="H28" s="148">
        <v>114.4</v>
      </c>
      <c r="I28" s="145" t="s">
        <v>121</v>
      </c>
      <c r="J28" s="148">
        <f t="shared" si="0"/>
        <v>520</v>
      </c>
      <c r="K28" s="145" t="s">
        <v>260</v>
      </c>
      <c r="L28" s="145" t="s">
        <v>182</v>
      </c>
      <c r="M28" s="145" t="s">
        <v>261</v>
      </c>
      <c r="N28" s="146">
        <v>45666</v>
      </c>
      <c r="O28" s="147" t="s">
        <v>262</v>
      </c>
      <c r="P28" s="145" t="s">
        <v>263</v>
      </c>
      <c r="Q28" s="145" t="s">
        <v>263</v>
      </c>
      <c r="R28" s="145" t="s">
        <v>254</v>
      </c>
      <c r="S28" s="147" t="s">
        <v>255</v>
      </c>
      <c r="T28" s="145" t="s">
        <v>256</v>
      </c>
      <c r="U28" s="145">
        <v>800</v>
      </c>
      <c r="V28" s="145">
        <v>300</v>
      </c>
      <c r="W28" s="145">
        <v>3</v>
      </c>
      <c r="X28" s="145">
        <v>2024</v>
      </c>
      <c r="Y28" s="145">
        <v>314</v>
      </c>
      <c r="Z28" s="145">
        <v>0</v>
      </c>
      <c r="AA28" s="146" t="s">
        <v>122</v>
      </c>
      <c r="AB28" s="145" t="s">
        <v>264</v>
      </c>
      <c r="AC28" s="146">
        <v>45668</v>
      </c>
      <c r="AD28" s="149">
        <v>45696</v>
      </c>
      <c r="AE28" s="149">
        <v>45670</v>
      </c>
      <c r="AF28" s="153">
        <f t="shared" si="1"/>
        <v>-26</v>
      </c>
      <c r="AG28" s="151">
        <f t="shared" si="2"/>
        <v>520</v>
      </c>
      <c r="AH28" s="152">
        <f t="shared" si="3"/>
        <v>-13520</v>
      </c>
      <c r="AI28" s="153" t="s">
        <v>131</v>
      </c>
    </row>
    <row r="29" spans="1:35" x14ac:dyDescent="0.2">
      <c r="A29" s="145">
        <v>2025</v>
      </c>
      <c r="B29" s="145">
        <v>14</v>
      </c>
      <c r="C29" s="146">
        <v>45667</v>
      </c>
      <c r="D29" s="147" t="s">
        <v>265</v>
      </c>
      <c r="E29" s="146">
        <v>45660</v>
      </c>
      <c r="F29" s="147" t="s">
        <v>266</v>
      </c>
      <c r="G29" s="148">
        <v>4989.6000000000004</v>
      </c>
      <c r="H29" s="148">
        <v>453.6</v>
      </c>
      <c r="I29" s="145" t="s">
        <v>121</v>
      </c>
      <c r="J29" s="148">
        <f t="shared" si="0"/>
        <v>4536</v>
      </c>
      <c r="K29" s="145" t="s">
        <v>267</v>
      </c>
      <c r="L29" s="145" t="s">
        <v>182</v>
      </c>
      <c r="M29" s="145" t="s">
        <v>268</v>
      </c>
      <c r="N29" s="146">
        <v>45660</v>
      </c>
      <c r="O29" s="147" t="s">
        <v>269</v>
      </c>
      <c r="P29" s="145" t="s">
        <v>270</v>
      </c>
      <c r="Q29" s="145" t="s">
        <v>271</v>
      </c>
      <c r="R29" s="145" t="s">
        <v>139</v>
      </c>
      <c r="S29" s="147" t="s">
        <v>140</v>
      </c>
      <c r="T29" s="145" t="s">
        <v>221</v>
      </c>
      <c r="U29" s="145">
        <v>1900</v>
      </c>
      <c r="V29" s="145">
        <v>420</v>
      </c>
      <c r="W29" s="145">
        <v>99</v>
      </c>
      <c r="X29" s="145">
        <v>2024</v>
      </c>
      <c r="Y29" s="145">
        <v>349</v>
      </c>
      <c r="Z29" s="145">
        <v>0</v>
      </c>
      <c r="AA29" s="146" t="s">
        <v>122</v>
      </c>
      <c r="AB29" s="145" t="s">
        <v>272</v>
      </c>
      <c r="AC29" s="146">
        <v>45679</v>
      </c>
      <c r="AD29" s="149">
        <v>45690</v>
      </c>
      <c r="AE29" s="149">
        <v>45679</v>
      </c>
      <c r="AF29" s="153">
        <f t="shared" si="1"/>
        <v>-11</v>
      </c>
      <c r="AG29" s="151">
        <f t="shared" si="2"/>
        <v>4536</v>
      </c>
      <c r="AH29" s="152">
        <f t="shared" si="3"/>
        <v>-49896</v>
      </c>
      <c r="AI29" s="153" t="s">
        <v>131</v>
      </c>
    </row>
    <row r="30" spans="1:35" x14ac:dyDescent="0.2">
      <c r="A30" s="145">
        <v>2025</v>
      </c>
      <c r="B30" s="145">
        <v>15</v>
      </c>
      <c r="C30" s="146">
        <v>45667</v>
      </c>
      <c r="D30" s="147" t="s">
        <v>273</v>
      </c>
      <c r="E30" s="146">
        <v>45657</v>
      </c>
      <c r="F30" s="147" t="s">
        <v>274</v>
      </c>
      <c r="G30" s="148">
        <v>1990.03</v>
      </c>
      <c r="H30" s="148">
        <v>0</v>
      </c>
      <c r="I30" s="145" t="s">
        <v>121</v>
      </c>
      <c r="J30" s="148">
        <f t="shared" si="0"/>
        <v>1990.03</v>
      </c>
      <c r="K30" s="145" t="s">
        <v>275</v>
      </c>
      <c r="L30" s="145" t="s">
        <v>182</v>
      </c>
      <c r="M30" s="145" t="s">
        <v>276</v>
      </c>
      <c r="N30" s="146">
        <v>45661</v>
      </c>
      <c r="O30" s="147" t="s">
        <v>277</v>
      </c>
      <c r="P30" s="145" t="s">
        <v>278</v>
      </c>
      <c r="Q30" s="145" t="s">
        <v>278</v>
      </c>
      <c r="R30" s="145" t="s">
        <v>127</v>
      </c>
      <c r="S30" s="147" t="s">
        <v>128</v>
      </c>
      <c r="T30" s="145" t="s">
        <v>178</v>
      </c>
      <c r="U30" s="145">
        <v>2780</v>
      </c>
      <c r="V30" s="145">
        <v>571</v>
      </c>
      <c r="W30" s="145">
        <v>99</v>
      </c>
      <c r="X30" s="145">
        <v>2024</v>
      </c>
      <c r="Y30" s="145">
        <v>340</v>
      </c>
      <c r="Z30" s="145">
        <v>0</v>
      </c>
      <c r="AA30" s="146" t="s">
        <v>122</v>
      </c>
      <c r="AB30" s="145" t="s">
        <v>279</v>
      </c>
      <c r="AC30" s="146">
        <v>45729</v>
      </c>
      <c r="AD30" s="149">
        <v>45691</v>
      </c>
      <c r="AE30" s="149">
        <v>45729</v>
      </c>
      <c r="AF30" s="153">
        <f t="shared" si="1"/>
        <v>38</v>
      </c>
      <c r="AG30" s="151">
        <f t="shared" si="2"/>
        <v>1990.03</v>
      </c>
      <c r="AH30" s="152">
        <f t="shared" si="3"/>
        <v>75621.14</v>
      </c>
      <c r="AI30" s="153" t="s">
        <v>131</v>
      </c>
    </row>
    <row r="31" spans="1:35" x14ac:dyDescent="0.2">
      <c r="A31" s="145">
        <v>2025</v>
      </c>
      <c r="B31" s="145">
        <v>15</v>
      </c>
      <c r="C31" s="146">
        <v>45667</v>
      </c>
      <c r="D31" s="147" t="s">
        <v>273</v>
      </c>
      <c r="E31" s="146">
        <v>45657</v>
      </c>
      <c r="F31" s="147" t="s">
        <v>274</v>
      </c>
      <c r="G31" s="148">
        <v>435.18</v>
      </c>
      <c r="H31" s="148">
        <v>435.18</v>
      </c>
      <c r="I31" s="145" t="s">
        <v>121</v>
      </c>
      <c r="J31" s="148">
        <f t="shared" si="0"/>
        <v>0</v>
      </c>
      <c r="K31" s="145" t="s">
        <v>275</v>
      </c>
      <c r="L31" s="145" t="s">
        <v>182</v>
      </c>
      <c r="M31" s="145" t="s">
        <v>276</v>
      </c>
      <c r="N31" s="146">
        <v>45661</v>
      </c>
      <c r="O31" s="147" t="s">
        <v>277</v>
      </c>
      <c r="P31" s="145" t="s">
        <v>278</v>
      </c>
      <c r="Q31" s="145" t="s">
        <v>278</v>
      </c>
      <c r="R31" s="145" t="s">
        <v>127</v>
      </c>
      <c r="S31" s="147" t="s">
        <v>128</v>
      </c>
      <c r="T31" s="145" t="s">
        <v>178</v>
      </c>
      <c r="U31" s="145">
        <v>2780</v>
      </c>
      <c r="V31" s="145">
        <v>571</v>
      </c>
      <c r="W31" s="145">
        <v>99</v>
      </c>
      <c r="X31" s="145">
        <v>2024</v>
      </c>
      <c r="Y31" s="145">
        <v>340</v>
      </c>
      <c r="Z31" s="145">
        <v>0</v>
      </c>
      <c r="AA31" s="146" t="s">
        <v>122</v>
      </c>
      <c r="AB31" s="145" t="s">
        <v>280</v>
      </c>
      <c r="AC31" s="146">
        <v>45729</v>
      </c>
      <c r="AD31" s="149">
        <v>45691</v>
      </c>
      <c r="AE31" s="149">
        <v>45729</v>
      </c>
      <c r="AF31" s="153">
        <f t="shared" si="1"/>
        <v>38</v>
      </c>
      <c r="AG31" s="151">
        <f t="shared" si="2"/>
        <v>0</v>
      </c>
      <c r="AH31" s="152">
        <f t="shared" si="3"/>
        <v>0</v>
      </c>
      <c r="AI31" s="153" t="s">
        <v>131</v>
      </c>
    </row>
    <row r="32" spans="1:35" x14ac:dyDescent="0.2">
      <c r="A32" s="145">
        <v>2025</v>
      </c>
      <c r="B32" s="145">
        <v>16</v>
      </c>
      <c r="C32" s="146">
        <v>45667</v>
      </c>
      <c r="D32" s="147" t="s">
        <v>281</v>
      </c>
      <c r="E32" s="146">
        <v>45657</v>
      </c>
      <c r="F32" s="147" t="s">
        <v>282</v>
      </c>
      <c r="G32" s="148">
        <v>749.9</v>
      </c>
      <c r="H32" s="148">
        <v>0</v>
      </c>
      <c r="I32" s="145" t="s">
        <v>121</v>
      </c>
      <c r="J32" s="148">
        <f t="shared" si="0"/>
        <v>749.9</v>
      </c>
      <c r="K32" s="145" t="s">
        <v>283</v>
      </c>
      <c r="L32" s="145" t="s">
        <v>182</v>
      </c>
      <c r="M32" s="145" t="s">
        <v>284</v>
      </c>
      <c r="N32" s="146">
        <v>45661</v>
      </c>
      <c r="O32" s="147" t="s">
        <v>277</v>
      </c>
      <c r="P32" s="145" t="s">
        <v>278</v>
      </c>
      <c r="Q32" s="145" t="s">
        <v>278</v>
      </c>
      <c r="R32" s="145" t="s">
        <v>127</v>
      </c>
      <c r="S32" s="147" t="s">
        <v>128</v>
      </c>
      <c r="T32" s="145" t="s">
        <v>285</v>
      </c>
      <c r="U32" s="145">
        <v>6130</v>
      </c>
      <c r="V32" s="145">
        <v>860</v>
      </c>
      <c r="W32" s="145">
        <v>1</v>
      </c>
      <c r="X32" s="145">
        <v>2024</v>
      </c>
      <c r="Y32" s="145">
        <v>350</v>
      </c>
      <c r="Z32" s="145">
        <v>0</v>
      </c>
      <c r="AA32" s="146" t="s">
        <v>122</v>
      </c>
      <c r="AB32" s="145" t="s">
        <v>286</v>
      </c>
      <c r="AC32" s="146">
        <v>45729</v>
      </c>
      <c r="AD32" s="149">
        <v>45691</v>
      </c>
      <c r="AE32" s="149">
        <v>45729</v>
      </c>
      <c r="AF32" s="153">
        <f t="shared" si="1"/>
        <v>38</v>
      </c>
      <c r="AG32" s="151">
        <f t="shared" si="2"/>
        <v>749.9</v>
      </c>
      <c r="AH32" s="152">
        <f t="shared" si="3"/>
        <v>28496.2</v>
      </c>
      <c r="AI32" s="153" t="s">
        <v>131</v>
      </c>
    </row>
    <row r="33" spans="1:35" x14ac:dyDescent="0.2">
      <c r="A33" s="145">
        <v>2025</v>
      </c>
      <c r="B33" s="145">
        <v>16</v>
      </c>
      <c r="C33" s="146">
        <v>45667</v>
      </c>
      <c r="D33" s="147" t="s">
        <v>281</v>
      </c>
      <c r="E33" s="146">
        <v>45657</v>
      </c>
      <c r="F33" s="147" t="s">
        <v>282</v>
      </c>
      <c r="G33" s="148">
        <v>164.98</v>
      </c>
      <c r="H33" s="148">
        <v>164.98</v>
      </c>
      <c r="I33" s="145" t="s">
        <v>121</v>
      </c>
      <c r="J33" s="148">
        <f t="shared" si="0"/>
        <v>0</v>
      </c>
      <c r="K33" s="145" t="s">
        <v>283</v>
      </c>
      <c r="L33" s="145" t="s">
        <v>182</v>
      </c>
      <c r="M33" s="145" t="s">
        <v>284</v>
      </c>
      <c r="N33" s="146">
        <v>45661</v>
      </c>
      <c r="O33" s="147" t="s">
        <v>277</v>
      </c>
      <c r="P33" s="145" t="s">
        <v>278</v>
      </c>
      <c r="Q33" s="145" t="s">
        <v>278</v>
      </c>
      <c r="R33" s="145" t="s">
        <v>127</v>
      </c>
      <c r="S33" s="147" t="s">
        <v>128</v>
      </c>
      <c r="T33" s="145" t="s">
        <v>285</v>
      </c>
      <c r="U33" s="145">
        <v>6130</v>
      </c>
      <c r="V33" s="145">
        <v>860</v>
      </c>
      <c r="W33" s="145">
        <v>1</v>
      </c>
      <c r="X33" s="145">
        <v>2024</v>
      </c>
      <c r="Y33" s="145">
        <v>350</v>
      </c>
      <c r="Z33" s="145">
        <v>0</v>
      </c>
      <c r="AA33" s="146" t="s">
        <v>122</v>
      </c>
      <c r="AB33" s="145" t="s">
        <v>287</v>
      </c>
      <c r="AC33" s="146">
        <v>45729</v>
      </c>
      <c r="AD33" s="149">
        <v>45691</v>
      </c>
      <c r="AE33" s="149">
        <v>45729</v>
      </c>
      <c r="AF33" s="153">
        <f t="shared" si="1"/>
        <v>38</v>
      </c>
      <c r="AG33" s="151">
        <f t="shared" si="2"/>
        <v>0</v>
      </c>
      <c r="AH33" s="152">
        <f t="shared" si="3"/>
        <v>0</v>
      </c>
      <c r="AI33" s="153" t="s">
        <v>131</v>
      </c>
    </row>
    <row r="34" spans="1:35" x14ac:dyDescent="0.2">
      <c r="A34" s="145">
        <v>2025</v>
      </c>
      <c r="B34" s="145">
        <v>17</v>
      </c>
      <c r="C34" s="146">
        <v>45667</v>
      </c>
      <c r="D34" s="147" t="s">
        <v>288</v>
      </c>
      <c r="E34" s="146">
        <v>45562</v>
      </c>
      <c r="F34" s="147" t="s">
        <v>289</v>
      </c>
      <c r="G34" s="148">
        <v>97.79</v>
      </c>
      <c r="H34" s="148">
        <v>13.82</v>
      </c>
      <c r="I34" s="145" t="s">
        <v>121</v>
      </c>
      <c r="J34" s="148">
        <f t="shared" si="0"/>
        <v>83.97</v>
      </c>
      <c r="K34" s="145" t="s">
        <v>122</v>
      </c>
      <c r="L34" s="145" t="s">
        <v>123</v>
      </c>
      <c r="M34" s="145" t="s">
        <v>290</v>
      </c>
      <c r="N34" s="146">
        <v>45638</v>
      </c>
      <c r="O34" s="147" t="s">
        <v>291</v>
      </c>
      <c r="P34" s="145" t="s">
        <v>292</v>
      </c>
      <c r="Q34" s="145" t="s">
        <v>293</v>
      </c>
      <c r="R34" s="145" t="s">
        <v>127</v>
      </c>
      <c r="S34" s="147" t="s">
        <v>128</v>
      </c>
      <c r="T34" s="145" t="s">
        <v>158</v>
      </c>
      <c r="U34" s="145">
        <v>2890</v>
      </c>
      <c r="V34" s="145">
        <v>610</v>
      </c>
      <c r="W34" s="145">
        <v>99</v>
      </c>
      <c r="X34" s="145">
        <v>2024</v>
      </c>
      <c r="Y34" s="145">
        <v>322</v>
      </c>
      <c r="Z34" s="145">
        <v>0</v>
      </c>
      <c r="AA34" s="146" t="s">
        <v>122</v>
      </c>
      <c r="AB34" s="145" t="s">
        <v>294</v>
      </c>
      <c r="AC34" s="146">
        <v>45668</v>
      </c>
      <c r="AD34" s="149">
        <v>45668</v>
      </c>
      <c r="AE34" s="149">
        <v>45670</v>
      </c>
      <c r="AF34" s="153">
        <f t="shared" si="1"/>
        <v>2</v>
      </c>
      <c r="AG34" s="151">
        <f t="shared" si="2"/>
        <v>83.97</v>
      </c>
      <c r="AH34" s="152">
        <f t="shared" si="3"/>
        <v>167.94</v>
      </c>
      <c r="AI34" s="153" t="s">
        <v>131</v>
      </c>
    </row>
    <row r="35" spans="1:35" x14ac:dyDescent="0.2">
      <c r="A35" s="145">
        <v>2025</v>
      </c>
      <c r="B35" s="145">
        <v>18</v>
      </c>
      <c r="C35" s="146">
        <v>45667</v>
      </c>
      <c r="D35" s="147" t="s">
        <v>295</v>
      </c>
      <c r="E35" s="146">
        <v>45604</v>
      </c>
      <c r="F35" s="147" t="s">
        <v>296</v>
      </c>
      <c r="G35" s="148">
        <v>78.739999999999995</v>
      </c>
      <c r="H35" s="148">
        <v>14.2</v>
      </c>
      <c r="I35" s="145" t="s">
        <v>121</v>
      </c>
      <c r="J35" s="148">
        <f t="shared" si="0"/>
        <v>64.539999999999992</v>
      </c>
      <c r="K35" s="145" t="s">
        <v>122</v>
      </c>
      <c r="L35" s="145" t="s">
        <v>123</v>
      </c>
      <c r="M35" s="145" t="s">
        <v>297</v>
      </c>
      <c r="N35" s="146">
        <v>45638</v>
      </c>
      <c r="O35" s="147" t="s">
        <v>291</v>
      </c>
      <c r="P35" s="145" t="s">
        <v>292</v>
      </c>
      <c r="Q35" s="145" t="s">
        <v>293</v>
      </c>
      <c r="R35" s="145" t="s">
        <v>127</v>
      </c>
      <c r="S35" s="147" t="s">
        <v>128</v>
      </c>
      <c r="T35" s="145" t="s">
        <v>158</v>
      </c>
      <c r="U35" s="145">
        <v>2890</v>
      </c>
      <c r="V35" s="145">
        <v>610</v>
      </c>
      <c r="W35" s="145">
        <v>99</v>
      </c>
      <c r="X35" s="145">
        <v>2024</v>
      </c>
      <c r="Y35" s="145">
        <v>322</v>
      </c>
      <c r="Z35" s="145">
        <v>0</v>
      </c>
      <c r="AA35" s="146" t="s">
        <v>122</v>
      </c>
      <c r="AB35" s="145" t="s">
        <v>298</v>
      </c>
      <c r="AC35" s="146">
        <v>45668</v>
      </c>
      <c r="AD35" s="149">
        <v>45668</v>
      </c>
      <c r="AE35" s="149">
        <v>45670</v>
      </c>
      <c r="AF35" s="153">
        <f t="shared" si="1"/>
        <v>2</v>
      </c>
      <c r="AG35" s="151">
        <f t="shared" si="2"/>
        <v>64.539999999999992</v>
      </c>
      <c r="AH35" s="152">
        <f t="shared" si="3"/>
        <v>129.07999999999998</v>
      </c>
      <c r="AI35" s="153" t="s">
        <v>131</v>
      </c>
    </row>
    <row r="36" spans="1:35" x14ac:dyDescent="0.2">
      <c r="A36" s="145">
        <v>2025</v>
      </c>
      <c r="B36" s="145">
        <v>19</v>
      </c>
      <c r="C36" s="146">
        <v>45670</v>
      </c>
      <c r="D36" s="147" t="s">
        <v>299</v>
      </c>
      <c r="E36" s="146">
        <v>45666</v>
      </c>
      <c r="F36" s="147" t="s">
        <v>300</v>
      </c>
      <c r="G36" s="148">
        <v>2212.4299999999998</v>
      </c>
      <c r="H36" s="148">
        <v>398.96</v>
      </c>
      <c r="I36" s="145" t="s">
        <v>121</v>
      </c>
      <c r="J36" s="148">
        <f t="shared" si="0"/>
        <v>1813.4699999999998</v>
      </c>
      <c r="K36" s="145" t="s">
        <v>301</v>
      </c>
      <c r="L36" s="145" t="s">
        <v>182</v>
      </c>
      <c r="M36" s="145" t="s">
        <v>302</v>
      </c>
      <c r="N36" s="146">
        <v>45667</v>
      </c>
      <c r="O36" s="147" t="s">
        <v>291</v>
      </c>
      <c r="P36" s="145" t="s">
        <v>292</v>
      </c>
      <c r="Q36" s="145" t="s">
        <v>293</v>
      </c>
      <c r="R36" s="145" t="s">
        <v>127</v>
      </c>
      <c r="S36" s="147" t="s">
        <v>128</v>
      </c>
      <c r="T36" s="145" t="s">
        <v>158</v>
      </c>
      <c r="U36" s="145">
        <v>2890</v>
      </c>
      <c r="V36" s="145">
        <v>610</v>
      </c>
      <c r="W36" s="145">
        <v>99</v>
      </c>
      <c r="X36" s="145">
        <v>2024</v>
      </c>
      <c r="Y36" s="145">
        <v>322</v>
      </c>
      <c r="Z36" s="145">
        <v>0</v>
      </c>
      <c r="AA36" s="146" t="s">
        <v>122</v>
      </c>
      <c r="AB36" s="145" t="s">
        <v>303</v>
      </c>
      <c r="AC36" s="146">
        <v>45679</v>
      </c>
      <c r="AD36" s="149">
        <v>45697</v>
      </c>
      <c r="AE36" s="149">
        <v>45679</v>
      </c>
      <c r="AF36" s="153">
        <f t="shared" si="1"/>
        <v>-18</v>
      </c>
      <c r="AG36" s="151">
        <f t="shared" si="2"/>
        <v>1813.4699999999998</v>
      </c>
      <c r="AH36" s="152">
        <f t="shared" si="3"/>
        <v>-32642.459999999995</v>
      </c>
      <c r="AI36" s="153" t="s">
        <v>131</v>
      </c>
    </row>
    <row r="37" spans="1:35" x14ac:dyDescent="0.2">
      <c r="A37" s="145">
        <v>2025</v>
      </c>
      <c r="B37" s="145">
        <v>20</v>
      </c>
      <c r="C37" s="146">
        <v>45670</v>
      </c>
      <c r="D37" s="147" t="s">
        <v>304</v>
      </c>
      <c r="E37" s="146">
        <v>45666</v>
      </c>
      <c r="F37" s="147" t="s">
        <v>305</v>
      </c>
      <c r="G37" s="148">
        <v>85.72</v>
      </c>
      <c r="H37" s="148">
        <v>15.46</v>
      </c>
      <c r="I37" s="145" t="s">
        <v>121</v>
      </c>
      <c r="J37" s="148">
        <f t="shared" si="0"/>
        <v>70.259999999999991</v>
      </c>
      <c r="K37" s="145" t="s">
        <v>122</v>
      </c>
      <c r="L37" s="145" t="s">
        <v>182</v>
      </c>
      <c r="M37" s="145" t="s">
        <v>306</v>
      </c>
      <c r="N37" s="146">
        <v>45667</v>
      </c>
      <c r="O37" s="147" t="s">
        <v>291</v>
      </c>
      <c r="P37" s="145" t="s">
        <v>292</v>
      </c>
      <c r="Q37" s="145" t="s">
        <v>293</v>
      </c>
      <c r="R37" s="145" t="s">
        <v>127</v>
      </c>
      <c r="S37" s="147" t="s">
        <v>128</v>
      </c>
      <c r="T37" s="145" t="s">
        <v>158</v>
      </c>
      <c r="U37" s="145">
        <v>2890</v>
      </c>
      <c r="V37" s="145">
        <v>610</v>
      </c>
      <c r="W37" s="145">
        <v>99</v>
      </c>
      <c r="X37" s="145">
        <v>2024</v>
      </c>
      <c r="Y37" s="145">
        <v>322</v>
      </c>
      <c r="Z37" s="145">
        <v>0</v>
      </c>
      <c r="AA37" s="146" t="s">
        <v>122</v>
      </c>
      <c r="AB37" s="145" t="s">
        <v>307</v>
      </c>
      <c r="AC37" s="146">
        <v>45679</v>
      </c>
      <c r="AD37" s="149">
        <v>45697</v>
      </c>
      <c r="AE37" s="149">
        <v>45679</v>
      </c>
      <c r="AF37" s="153">
        <f t="shared" si="1"/>
        <v>-18</v>
      </c>
      <c r="AG37" s="151">
        <f t="shared" si="2"/>
        <v>70.259999999999991</v>
      </c>
      <c r="AH37" s="152">
        <f t="shared" si="3"/>
        <v>-1264.6799999999998</v>
      </c>
      <c r="AI37" s="153" t="s">
        <v>131</v>
      </c>
    </row>
    <row r="38" spans="1:35" x14ac:dyDescent="0.2">
      <c r="A38" s="145">
        <v>2025</v>
      </c>
      <c r="B38" s="145">
        <v>21</v>
      </c>
      <c r="C38" s="146">
        <v>45670</v>
      </c>
      <c r="D38" s="147" t="s">
        <v>308</v>
      </c>
      <c r="E38" s="146">
        <v>45666</v>
      </c>
      <c r="F38" s="147" t="s">
        <v>309</v>
      </c>
      <c r="G38" s="148">
        <v>226.82</v>
      </c>
      <c r="H38" s="148">
        <v>40.9</v>
      </c>
      <c r="I38" s="145" t="s">
        <v>121</v>
      </c>
      <c r="J38" s="148">
        <f t="shared" si="0"/>
        <v>185.92</v>
      </c>
      <c r="K38" s="145" t="s">
        <v>122</v>
      </c>
      <c r="L38" s="145" t="s">
        <v>182</v>
      </c>
      <c r="M38" s="145" t="s">
        <v>310</v>
      </c>
      <c r="N38" s="146">
        <v>45668</v>
      </c>
      <c r="O38" s="147" t="s">
        <v>291</v>
      </c>
      <c r="P38" s="145" t="s">
        <v>292</v>
      </c>
      <c r="Q38" s="145" t="s">
        <v>293</v>
      </c>
      <c r="R38" s="145" t="s">
        <v>127</v>
      </c>
      <c r="S38" s="147" t="s">
        <v>128</v>
      </c>
      <c r="T38" s="145" t="s">
        <v>158</v>
      </c>
      <c r="U38" s="145">
        <v>2890</v>
      </c>
      <c r="V38" s="145">
        <v>610</v>
      </c>
      <c r="W38" s="145">
        <v>99</v>
      </c>
      <c r="X38" s="145">
        <v>2024</v>
      </c>
      <c r="Y38" s="145">
        <v>322</v>
      </c>
      <c r="Z38" s="145">
        <v>0</v>
      </c>
      <c r="AA38" s="146" t="s">
        <v>122</v>
      </c>
      <c r="AB38" s="145" t="s">
        <v>311</v>
      </c>
      <c r="AC38" s="146">
        <v>45679</v>
      </c>
      <c r="AD38" s="149">
        <v>45698</v>
      </c>
      <c r="AE38" s="149">
        <v>45679</v>
      </c>
      <c r="AF38" s="153">
        <f t="shared" si="1"/>
        <v>-19</v>
      </c>
      <c r="AG38" s="151">
        <f t="shared" si="2"/>
        <v>185.92</v>
      </c>
      <c r="AH38" s="152">
        <f t="shared" si="3"/>
        <v>-3532.4799999999996</v>
      </c>
      <c r="AI38" s="153" t="s">
        <v>131</v>
      </c>
    </row>
    <row r="39" spans="1:35" x14ac:dyDescent="0.2">
      <c r="A39" s="145">
        <v>2025</v>
      </c>
      <c r="B39" s="145">
        <v>22</v>
      </c>
      <c r="C39" s="146">
        <v>45670</v>
      </c>
      <c r="D39" s="147" t="s">
        <v>312</v>
      </c>
      <c r="E39" s="146">
        <v>45666</v>
      </c>
      <c r="F39" s="147" t="s">
        <v>313</v>
      </c>
      <c r="G39" s="148">
        <v>100.91</v>
      </c>
      <c r="H39" s="148">
        <v>18.2</v>
      </c>
      <c r="I39" s="145" t="s">
        <v>121</v>
      </c>
      <c r="J39" s="148">
        <f t="shared" ref="J39:J70" si="4">IF(I39="SI",G39-H39,G39)</f>
        <v>82.71</v>
      </c>
      <c r="K39" s="145" t="s">
        <v>122</v>
      </c>
      <c r="L39" s="145" t="s">
        <v>182</v>
      </c>
      <c r="M39" s="145" t="s">
        <v>314</v>
      </c>
      <c r="N39" s="146">
        <v>45667</v>
      </c>
      <c r="O39" s="147" t="s">
        <v>291</v>
      </c>
      <c r="P39" s="145" t="s">
        <v>292</v>
      </c>
      <c r="Q39" s="145" t="s">
        <v>293</v>
      </c>
      <c r="R39" s="145" t="s">
        <v>127</v>
      </c>
      <c r="S39" s="147" t="s">
        <v>128</v>
      </c>
      <c r="T39" s="145" t="s">
        <v>158</v>
      </c>
      <c r="U39" s="145">
        <v>2890</v>
      </c>
      <c r="V39" s="145">
        <v>610</v>
      </c>
      <c r="W39" s="145">
        <v>99</v>
      </c>
      <c r="X39" s="145">
        <v>2024</v>
      </c>
      <c r="Y39" s="145">
        <v>322</v>
      </c>
      <c r="Z39" s="145">
        <v>0</v>
      </c>
      <c r="AA39" s="146" t="s">
        <v>122</v>
      </c>
      <c r="AB39" s="145" t="s">
        <v>315</v>
      </c>
      <c r="AC39" s="146">
        <v>45679</v>
      </c>
      <c r="AD39" s="149">
        <v>45697</v>
      </c>
      <c r="AE39" s="149">
        <v>45679</v>
      </c>
      <c r="AF39" s="153">
        <f t="shared" ref="AF39:AF70" si="5">AE39-AD39</f>
        <v>-18</v>
      </c>
      <c r="AG39" s="151">
        <f t="shared" ref="AG39:AG70" si="6">IF(AI39="SI",0,J39)</f>
        <v>82.71</v>
      </c>
      <c r="AH39" s="152">
        <f t="shared" ref="AH39:AH70" si="7">AG39*AF39</f>
        <v>-1488.78</v>
      </c>
      <c r="AI39" s="153" t="s">
        <v>131</v>
      </c>
    </row>
    <row r="40" spans="1:35" x14ac:dyDescent="0.2">
      <c r="A40" s="145">
        <v>2025</v>
      </c>
      <c r="B40" s="145">
        <v>23</v>
      </c>
      <c r="C40" s="146">
        <v>45670</v>
      </c>
      <c r="D40" s="147" t="s">
        <v>316</v>
      </c>
      <c r="E40" s="146">
        <v>45666</v>
      </c>
      <c r="F40" s="147" t="s">
        <v>317</v>
      </c>
      <c r="G40" s="148">
        <v>101.82</v>
      </c>
      <c r="H40" s="148">
        <v>18.36</v>
      </c>
      <c r="I40" s="145" t="s">
        <v>121</v>
      </c>
      <c r="J40" s="148">
        <f t="shared" si="4"/>
        <v>83.46</v>
      </c>
      <c r="K40" s="145" t="s">
        <v>301</v>
      </c>
      <c r="L40" s="145" t="s">
        <v>182</v>
      </c>
      <c r="M40" s="145" t="s">
        <v>318</v>
      </c>
      <c r="N40" s="146">
        <v>45667</v>
      </c>
      <c r="O40" s="147" t="s">
        <v>291</v>
      </c>
      <c r="P40" s="145" t="s">
        <v>292</v>
      </c>
      <c r="Q40" s="145" t="s">
        <v>293</v>
      </c>
      <c r="R40" s="145" t="s">
        <v>127</v>
      </c>
      <c r="S40" s="147" t="s">
        <v>128</v>
      </c>
      <c r="T40" s="145" t="s">
        <v>158</v>
      </c>
      <c r="U40" s="145">
        <v>2890</v>
      </c>
      <c r="V40" s="145">
        <v>610</v>
      </c>
      <c r="W40" s="145">
        <v>99</v>
      </c>
      <c r="X40" s="145">
        <v>2024</v>
      </c>
      <c r="Y40" s="145">
        <v>322</v>
      </c>
      <c r="Z40" s="145">
        <v>0</v>
      </c>
      <c r="AA40" s="146" t="s">
        <v>122</v>
      </c>
      <c r="AB40" s="145" t="s">
        <v>319</v>
      </c>
      <c r="AC40" s="146">
        <v>45679</v>
      </c>
      <c r="AD40" s="149">
        <v>45697</v>
      </c>
      <c r="AE40" s="149">
        <v>45679</v>
      </c>
      <c r="AF40" s="153">
        <f t="shared" si="5"/>
        <v>-18</v>
      </c>
      <c r="AG40" s="151">
        <f t="shared" si="6"/>
        <v>83.46</v>
      </c>
      <c r="AH40" s="152">
        <f t="shared" si="7"/>
        <v>-1502.28</v>
      </c>
      <c r="AI40" s="153" t="s">
        <v>131</v>
      </c>
    </row>
    <row r="41" spans="1:35" x14ac:dyDescent="0.2">
      <c r="A41" s="145">
        <v>2025</v>
      </c>
      <c r="B41" s="145">
        <v>24</v>
      </c>
      <c r="C41" s="146">
        <v>45670</v>
      </c>
      <c r="D41" s="147" t="s">
        <v>320</v>
      </c>
      <c r="E41" s="146">
        <v>45666</v>
      </c>
      <c r="F41" s="147" t="s">
        <v>321</v>
      </c>
      <c r="G41" s="148">
        <v>5.42</v>
      </c>
      <c r="H41" s="148">
        <v>0.98</v>
      </c>
      <c r="I41" s="145" t="s">
        <v>121</v>
      </c>
      <c r="J41" s="148">
        <f t="shared" si="4"/>
        <v>4.4399999999999995</v>
      </c>
      <c r="K41" s="145" t="s">
        <v>301</v>
      </c>
      <c r="L41" s="145" t="s">
        <v>182</v>
      </c>
      <c r="M41" s="145" t="s">
        <v>322</v>
      </c>
      <c r="N41" s="146">
        <v>45667</v>
      </c>
      <c r="O41" s="147" t="s">
        <v>291</v>
      </c>
      <c r="P41" s="145" t="s">
        <v>292</v>
      </c>
      <c r="Q41" s="145" t="s">
        <v>293</v>
      </c>
      <c r="R41" s="145" t="s">
        <v>127</v>
      </c>
      <c r="S41" s="147" t="s">
        <v>128</v>
      </c>
      <c r="T41" s="145" t="s">
        <v>158</v>
      </c>
      <c r="U41" s="145">
        <v>2890</v>
      </c>
      <c r="V41" s="145">
        <v>610</v>
      </c>
      <c r="W41" s="145">
        <v>99</v>
      </c>
      <c r="X41" s="145">
        <v>2024</v>
      </c>
      <c r="Y41" s="145">
        <v>322</v>
      </c>
      <c r="Z41" s="145">
        <v>0</v>
      </c>
      <c r="AA41" s="146" t="s">
        <v>122</v>
      </c>
      <c r="AB41" s="145" t="s">
        <v>323</v>
      </c>
      <c r="AC41" s="146">
        <v>45679</v>
      </c>
      <c r="AD41" s="149">
        <v>45697</v>
      </c>
      <c r="AE41" s="149">
        <v>45679</v>
      </c>
      <c r="AF41" s="153">
        <f t="shared" si="5"/>
        <v>-18</v>
      </c>
      <c r="AG41" s="151">
        <f t="shared" si="6"/>
        <v>4.4399999999999995</v>
      </c>
      <c r="AH41" s="152">
        <f t="shared" si="7"/>
        <v>-79.919999999999987</v>
      </c>
      <c r="AI41" s="153" t="s">
        <v>131</v>
      </c>
    </row>
    <row r="42" spans="1:35" x14ac:dyDescent="0.2">
      <c r="A42" s="145">
        <v>2025</v>
      </c>
      <c r="B42" s="145">
        <v>25</v>
      </c>
      <c r="C42" s="146">
        <v>45670</v>
      </c>
      <c r="D42" s="147" t="s">
        <v>324</v>
      </c>
      <c r="E42" s="146">
        <v>45666</v>
      </c>
      <c r="F42" s="147" t="s">
        <v>325</v>
      </c>
      <c r="G42" s="148">
        <v>46.38</v>
      </c>
      <c r="H42" s="148">
        <v>8.36</v>
      </c>
      <c r="I42" s="145" t="s">
        <v>121</v>
      </c>
      <c r="J42" s="148">
        <f t="shared" si="4"/>
        <v>38.020000000000003</v>
      </c>
      <c r="K42" s="145" t="s">
        <v>301</v>
      </c>
      <c r="L42" s="145" t="s">
        <v>182</v>
      </c>
      <c r="M42" s="145" t="s">
        <v>326</v>
      </c>
      <c r="N42" s="146">
        <v>45667</v>
      </c>
      <c r="O42" s="147" t="s">
        <v>291</v>
      </c>
      <c r="P42" s="145" t="s">
        <v>292</v>
      </c>
      <c r="Q42" s="145" t="s">
        <v>293</v>
      </c>
      <c r="R42" s="145" t="s">
        <v>127</v>
      </c>
      <c r="S42" s="147" t="s">
        <v>128</v>
      </c>
      <c r="T42" s="145" t="s">
        <v>158</v>
      </c>
      <c r="U42" s="145">
        <v>2890</v>
      </c>
      <c r="V42" s="145">
        <v>610</v>
      </c>
      <c r="W42" s="145">
        <v>99</v>
      </c>
      <c r="X42" s="145">
        <v>2024</v>
      </c>
      <c r="Y42" s="145">
        <v>322</v>
      </c>
      <c r="Z42" s="145">
        <v>0</v>
      </c>
      <c r="AA42" s="146" t="s">
        <v>122</v>
      </c>
      <c r="AB42" s="145" t="s">
        <v>327</v>
      </c>
      <c r="AC42" s="146">
        <v>45679</v>
      </c>
      <c r="AD42" s="149">
        <v>45697</v>
      </c>
      <c r="AE42" s="149">
        <v>45679</v>
      </c>
      <c r="AF42" s="153">
        <f t="shared" si="5"/>
        <v>-18</v>
      </c>
      <c r="AG42" s="151">
        <f t="shared" si="6"/>
        <v>38.020000000000003</v>
      </c>
      <c r="AH42" s="152">
        <f t="shared" si="7"/>
        <v>-684.36</v>
      </c>
      <c r="AI42" s="153" t="s">
        <v>131</v>
      </c>
    </row>
    <row r="43" spans="1:35" x14ac:dyDescent="0.2">
      <c r="A43" s="145">
        <v>2025</v>
      </c>
      <c r="B43" s="145">
        <v>26</v>
      </c>
      <c r="C43" s="146">
        <v>45670</v>
      </c>
      <c r="D43" s="147" t="s">
        <v>328</v>
      </c>
      <c r="E43" s="146">
        <v>45667</v>
      </c>
      <c r="F43" s="147" t="s">
        <v>329</v>
      </c>
      <c r="G43" s="148">
        <v>2299.6999999999998</v>
      </c>
      <c r="H43" s="148">
        <v>414.7</v>
      </c>
      <c r="I43" s="145" t="s">
        <v>121</v>
      </c>
      <c r="J43" s="148">
        <f t="shared" si="4"/>
        <v>1884.9999999999998</v>
      </c>
      <c r="K43" s="145" t="s">
        <v>330</v>
      </c>
      <c r="L43" s="145" t="s">
        <v>182</v>
      </c>
      <c r="M43" s="145" t="s">
        <v>331</v>
      </c>
      <c r="N43" s="146">
        <v>45667</v>
      </c>
      <c r="O43" s="147" t="s">
        <v>332</v>
      </c>
      <c r="P43" s="145" t="s">
        <v>333</v>
      </c>
      <c r="Q43" s="145" t="s">
        <v>334</v>
      </c>
      <c r="R43" s="145" t="s">
        <v>127</v>
      </c>
      <c r="S43" s="147" t="s">
        <v>128</v>
      </c>
      <c r="T43" s="145" t="s">
        <v>285</v>
      </c>
      <c r="U43" s="145">
        <v>6130</v>
      </c>
      <c r="V43" s="145">
        <v>860</v>
      </c>
      <c r="W43" s="145">
        <v>1</v>
      </c>
      <c r="X43" s="145">
        <v>2024</v>
      </c>
      <c r="Y43" s="145">
        <v>280</v>
      </c>
      <c r="Z43" s="145">
        <v>0</v>
      </c>
      <c r="AA43" s="146" t="s">
        <v>122</v>
      </c>
      <c r="AB43" s="145" t="s">
        <v>335</v>
      </c>
      <c r="AC43" s="146">
        <v>45709</v>
      </c>
      <c r="AD43" s="149">
        <v>45697</v>
      </c>
      <c r="AE43" s="149">
        <v>45709</v>
      </c>
      <c r="AF43" s="153">
        <f t="shared" si="5"/>
        <v>12</v>
      </c>
      <c r="AG43" s="151">
        <f t="shared" si="6"/>
        <v>1884.9999999999998</v>
      </c>
      <c r="AH43" s="152">
        <f t="shared" si="7"/>
        <v>22619.999999999996</v>
      </c>
      <c r="AI43" s="153" t="s">
        <v>131</v>
      </c>
    </row>
    <row r="44" spans="1:35" x14ac:dyDescent="0.2">
      <c r="A44" s="145">
        <v>2025</v>
      </c>
      <c r="B44" s="145">
        <v>27</v>
      </c>
      <c r="C44" s="146">
        <v>45670</v>
      </c>
      <c r="D44" s="147" t="s">
        <v>336</v>
      </c>
      <c r="E44" s="146">
        <v>45664</v>
      </c>
      <c r="F44" s="147" t="s">
        <v>337</v>
      </c>
      <c r="G44" s="148">
        <v>1007</v>
      </c>
      <c r="H44" s="148">
        <v>157</v>
      </c>
      <c r="I44" s="145" t="s">
        <v>121</v>
      </c>
      <c r="J44" s="148">
        <f t="shared" si="4"/>
        <v>850</v>
      </c>
      <c r="K44" s="145" t="s">
        <v>338</v>
      </c>
      <c r="L44" s="145" t="s">
        <v>182</v>
      </c>
      <c r="M44" s="145" t="s">
        <v>339</v>
      </c>
      <c r="N44" s="146">
        <v>45667</v>
      </c>
      <c r="O44" s="147" t="s">
        <v>340</v>
      </c>
      <c r="P44" s="145" t="s">
        <v>341</v>
      </c>
      <c r="Q44" s="145" t="s">
        <v>341</v>
      </c>
      <c r="R44" s="145" t="s">
        <v>127</v>
      </c>
      <c r="S44" s="147" t="s">
        <v>128</v>
      </c>
      <c r="T44" s="145" t="s">
        <v>342</v>
      </c>
      <c r="U44" s="145">
        <v>470</v>
      </c>
      <c r="V44" s="145">
        <v>200</v>
      </c>
      <c r="W44" s="145">
        <v>99</v>
      </c>
      <c r="X44" s="145">
        <v>2025</v>
      </c>
      <c r="Y44" s="145">
        <v>35</v>
      </c>
      <c r="Z44" s="145">
        <v>0</v>
      </c>
      <c r="AA44" s="146" t="s">
        <v>122</v>
      </c>
      <c r="AB44" s="145" t="s">
        <v>343</v>
      </c>
      <c r="AC44" s="146">
        <v>45679</v>
      </c>
      <c r="AD44" s="149">
        <v>45697</v>
      </c>
      <c r="AE44" s="149">
        <v>45679</v>
      </c>
      <c r="AF44" s="153">
        <f t="shared" si="5"/>
        <v>-18</v>
      </c>
      <c r="AG44" s="151">
        <f t="shared" si="6"/>
        <v>850</v>
      </c>
      <c r="AH44" s="152">
        <f t="shared" si="7"/>
        <v>-15300</v>
      </c>
      <c r="AI44" s="153" t="s">
        <v>131</v>
      </c>
    </row>
    <row r="45" spans="1:35" x14ac:dyDescent="0.2">
      <c r="A45" s="145">
        <v>2025</v>
      </c>
      <c r="B45" s="145">
        <v>28</v>
      </c>
      <c r="C45" s="146">
        <v>45672</v>
      </c>
      <c r="D45" s="147" t="s">
        <v>344</v>
      </c>
      <c r="E45" s="146">
        <v>45668</v>
      </c>
      <c r="F45" s="147" t="s">
        <v>345</v>
      </c>
      <c r="G45" s="148">
        <v>35.340000000000003</v>
      </c>
      <c r="H45" s="148">
        <v>6.34</v>
      </c>
      <c r="I45" s="145" t="s">
        <v>121</v>
      </c>
      <c r="J45" s="148">
        <f t="shared" si="4"/>
        <v>29.000000000000004</v>
      </c>
      <c r="K45" s="145" t="s">
        <v>122</v>
      </c>
      <c r="L45" s="145" t="s">
        <v>182</v>
      </c>
      <c r="M45" s="145" t="s">
        <v>346</v>
      </c>
      <c r="N45" s="146">
        <v>45671</v>
      </c>
      <c r="O45" s="147" t="s">
        <v>347</v>
      </c>
      <c r="P45" s="145" t="s">
        <v>348</v>
      </c>
      <c r="Q45" s="145"/>
      <c r="R45" s="145" t="s">
        <v>127</v>
      </c>
      <c r="S45" s="147" t="s">
        <v>128</v>
      </c>
      <c r="T45" s="145" t="s">
        <v>158</v>
      </c>
      <c r="U45" s="145">
        <v>2890</v>
      </c>
      <c r="V45" s="145">
        <v>610</v>
      </c>
      <c r="W45" s="145">
        <v>99</v>
      </c>
      <c r="X45" s="145">
        <v>2024</v>
      </c>
      <c r="Y45" s="145">
        <v>46</v>
      </c>
      <c r="Z45" s="145">
        <v>0</v>
      </c>
      <c r="AA45" s="146" t="s">
        <v>122</v>
      </c>
      <c r="AB45" s="145" t="s">
        <v>349</v>
      </c>
      <c r="AC45" s="146">
        <v>45679</v>
      </c>
      <c r="AD45" s="149">
        <v>45701</v>
      </c>
      <c r="AE45" s="149">
        <v>45679</v>
      </c>
      <c r="AF45" s="153">
        <f t="shared" si="5"/>
        <v>-22</v>
      </c>
      <c r="AG45" s="151">
        <f t="shared" si="6"/>
        <v>29.000000000000004</v>
      </c>
      <c r="AH45" s="152">
        <f t="shared" si="7"/>
        <v>-638.00000000000011</v>
      </c>
      <c r="AI45" s="153" t="s">
        <v>131</v>
      </c>
    </row>
    <row r="46" spans="1:35" x14ac:dyDescent="0.2">
      <c r="A46" s="145">
        <v>2025</v>
      </c>
      <c r="B46" s="145">
        <v>29</v>
      </c>
      <c r="C46" s="146">
        <v>45672</v>
      </c>
      <c r="D46" s="147" t="s">
        <v>350</v>
      </c>
      <c r="E46" s="146">
        <v>45668</v>
      </c>
      <c r="F46" s="147" t="s">
        <v>351</v>
      </c>
      <c r="G46" s="148">
        <v>58.54</v>
      </c>
      <c r="H46" s="148">
        <v>10.54</v>
      </c>
      <c r="I46" s="145" t="s">
        <v>121</v>
      </c>
      <c r="J46" s="148">
        <f t="shared" si="4"/>
        <v>48</v>
      </c>
      <c r="K46" s="145" t="s">
        <v>122</v>
      </c>
      <c r="L46" s="145" t="s">
        <v>182</v>
      </c>
      <c r="M46" s="145" t="s">
        <v>352</v>
      </c>
      <c r="N46" s="146">
        <v>45671</v>
      </c>
      <c r="O46" s="147" t="s">
        <v>347</v>
      </c>
      <c r="P46" s="145" t="s">
        <v>348</v>
      </c>
      <c r="Q46" s="145"/>
      <c r="R46" s="145" t="s">
        <v>127</v>
      </c>
      <c r="S46" s="147" t="s">
        <v>128</v>
      </c>
      <c r="T46" s="145" t="s">
        <v>158</v>
      </c>
      <c r="U46" s="145">
        <v>2890</v>
      </c>
      <c r="V46" s="145">
        <v>610</v>
      </c>
      <c r="W46" s="145">
        <v>99</v>
      </c>
      <c r="X46" s="145">
        <v>2024</v>
      </c>
      <c r="Y46" s="145">
        <v>44</v>
      </c>
      <c r="Z46" s="145">
        <v>0</v>
      </c>
      <c r="AA46" s="146" t="s">
        <v>122</v>
      </c>
      <c r="AB46" s="145" t="s">
        <v>353</v>
      </c>
      <c r="AC46" s="146">
        <v>45679</v>
      </c>
      <c r="AD46" s="149">
        <v>45701</v>
      </c>
      <c r="AE46" s="149">
        <v>45679</v>
      </c>
      <c r="AF46" s="153">
        <f t="shared" si="5"/>
        <v>-22</v>
      </c>
      <c r="AG46" s="151">
        <f t="shared" si="6"/>
        <v>48</v>
      </c>
      <c r="AH46" s="152">
        <f t="shared" si="7"/>
        <v>-1056</v>
      </c>
      <c r="AI46" s="153" t="s">
        <v>131</v>
      </c>
    </row>
    <row r="47" spans="1:35" x14ac:dyDescent="0.2">
      <c r="A47" s="145">
        <v>2025</v>
      </c>
      <c r="B47" s="145">
        <v>30</v>
      </c>
      <c r="C47" s="146">
        <v>45672</v>
      </c>
      <c r="D47" s="147" t="s">
        <v>354</v>
      </c>
      <c r="E47" s="146">
        <v>45668</v>
      </c>
      <c r="F47" s="147" t="s">
        <v>355</v>
      </c>
      <c r="G47" s="148">
        <v>198.89</v>
      </c>
      <c r="H47" s="148">
        <v>35.89</v>
      </c>
      <c r="I47" s="145" t="s">
        <v>121</v>
      </c>
      <c r="J47" s="148">
        <f t="shared" si="4"/>
        <v>163</v>
      </c>
      <c r="K47" s="145" t="s">
        <v>122</v>
      </c>
      <c r="L47" s="145" t="s">
        <v>182</v>
      </c>
      <c r="M47" s="145" t="s">
        <v>356</v>
      </c>
      <c r="N47" s="146">
        <v>45671</v>
      </c>
      <c r="O47" s="147" t="s">
        <v>347</v>
      </c>
      <c r="P47" s="145" t="s">
        <v>348</v>
      </c>
      <c r="Q47" s="145"/>
      <c r="R47" s="145" t="s">
        <v>127</v>
      </c>
      <c r="S47" s="147" t="s">
        <v>128</v>
      </c>
      <c r="T47" s="145" t="s">
        <v>158</v>
      </c>
      <c r="U47" s="145">
        <v>2890</v>
      </c>
      <c r="V47" s="145">
        <v>610</v>
      </c>
      <c r="W47" s="145">
        <v>99</v>
      </c>
      <c r="X47" s="145">
        <v>2024</v>
      </c>
      <c r="Y47" s="145">
        <v>43</v>
      </c>
      <c r="Z47" s="145">
        <v>0</v>
      </c>
      <c r="AA47" s="146" t="s">
        <v>122</v>
      </c>
      <c r="AB47" s="145" t="s">
        <v>357</v>
      </c>
      <c r="AC47" s="146">
        <v>45679</v>
      </c>
      <c r="AD47" s="149">
        <v>45701</v>
      </c>
      <c r="AE47" s="149">
        <v>45679</v>
      </c>
      <c r="AF47" s="153">
        <f t="shared" si="5"/>
        <v>-22</v>
      </c>
      <c r="AG47" s="151">
        <f t="shared" si="6"/>
        <v>163</v>
      </c>
      <c r="AH47" s="152">
        <f t="shared" si="7"/>
        <v>-3586</v>
      </c>
      <c r="AI47" s="153" t="s">
        <v>131</v>
      </c>
    </row>
    <row r="48" spans="1:35" x14ac:dyDescent="0.2">
      <c r="A48" s="145">
        <v>2025</v>
      </c>
      <c r="B48" s="145">
        <v>31</v>
      </c>
      <c r="C48" s="146">
        <v>45672</v>
      </c>
      <c r="D48" s="147" t="s">
        <v>358</v>
      </c>
      <c r="E48" s="146">
        <v>45668</v>
      </c>
      <c r="F48" s="147" t="s">
        <v>359</v>
      </c>
      <c r="G48" s="148">
        <v>30.36</v>
      </c>
      <c r="H48" s="148">
        <v>5.36</v>
      </c>
      <c r="I48" s="145" t="s">
        <v>121</v>
      </c>
      <c r="J48" s="148">
        <f t="shared" si="4"/>
        <v>25</v>
      </c>
      <c r="K48" s="145" t="s">
        <v>122</v>
      </c>
      <c r="L48" s="145" t="s">
        <v>182</v>
      </c>
      <c r="M48" s="145" t="s">
        <v>360</v>
      </c>
      <c r="N48" s="146">
        <v>45671</v>
      </c>
      <c r="O48" s="147" t="s">
        <v>347</v>
      </c>
      <c r="P48" s="145" t="s">
        <v>348</v>
      </c>
      <c r="Q48" s="145"/>
      <c r="R48" s="145" t="s">
        <v>127</v>
      </c>
      <c r="S48" s="147" t="s">
        <v>128</v>
      </c>
      <c r="T48" s="145" t="s">
        <v>158</v>
      </c>
      <c r="U48" s="145">
        <v>2890</v>
      </c>
      <c r="V48" s="145">
        <v>610</v>
      </c>
      <c r="W48" s="145">
        <v>99</v>
      </c>
      <c r="X48" s="145">
        <v>2024</v>
      </c>
      <c r="Y48" s="145">
        <v>42</v>
      </c>
      <c r="Z48" s="145">
        <v>0</v>
      </c>
      <c r="AA48" s="146" t="s">
        <v>122</v>
      </c>
      <c r="AB48" s="145" t="s">
        <v>361</v>
      </c>
      <c r="AC48" s="146">
        <v>45679</v>
      </c>
      <c r="AD48" s="149">
        <v>45701</v>
      </c>
      <c r="AE48" s="149">
        <v>45679</v>
      </c>
      <c r="AF48" s="153">
        <f t="shared" si="5"/>
        <v>-22</v>
      </c>
      <c r="AG48" s="151">
        <f t="shared" si="6"/>
        <v>25</v>
      </c>
      <c r="AH48" s="152">
        <f t="shared" si="7"/>
        <v>-550</v>
      </c>
      <c r="AI48" s="153" t="s">
        <v>131</v>
      </c>
    </row>
    <row r="49" spans="1:35" x14ac:dyDescent="0.2">
      <c r="A49" s="145">
        <v>2025</v>
      </c>
      <c r="B49" s="145">
        <v>32</v>
      </c>
      <c r="C49" s="146">
        <v>45672</v>
      </c>
      <c r="D49" s="147" t="s">
        <v>362</v>
      </c>
      <c r="E49" s="146">
        <v>45668</v>
      </c>
      <c r="F49" s="147" t="s">
        <v>363</v>
      </c>
      <c r="G49" s="148">
        <v>34.340000000000003</v>
      </c>
      <c r="H49" s="148">
        <v>6.34</v>
      </c>
      <c r="I49" s="145" t="s">
        <v>121</v>
      </c>
      <c r="J49" s="148">
        <f t="shared" si="4"/>
        <v>28.000000000000004</v>
      </c>
      <c r="K49" s="145" t="s">
        <v>122</v>
      </c>
      <c r="L49" s="145" t="s">
        <v>182</v>
      </c>
      <c r="M49" s="145" t="s">
        <v>364</v>
      </c>
      <c r="N49" s="146">
        <v>45671</v>
      </c>
      <c r="O49" s="147" t="s">
        <v>347</v>
      </c>
      <c r="P49" s="145" t="s">
        <v>348</v>
      </c>
      <c r="Q49" s="145"/>
      <c r="R49" s="145" t="s">
        <v>127</v>
      </c>
      <c r="S49" s="147" t="s">
        <v>128</v>
      </c>
      <c r="T49" s="145" t="s">
        <v>158</v>
      </c>
      <c r="U49" s="145">
        <v>2890</v>
      </c>
      <c r="V49" s="145">
        <v>610</v>
      </c>
      <c r="W49" s="145">
        <v>99</v>
      </c>
      <c r="X49" s="145">
        <v>2024</v>
      </c>
      <c r="Y49" s="145">
        <v>41</v>
      </c>
      <c r="Z49" s="145">
        <v>0</v>
      </c>
      <c r="AA49" s="146" t="s">
        <v>122</v>
      </c>
      <c r="AB49" s="145" t="s">
        <v>365</v>
      </c>
      <c r="AC49" s="146">
        <v>45679</v>
      </c>
      <c r="AD49" s="149">
        <v>45701</v>
      </c>
      <c r="AE49" s="149">
        <v>45679</v>
      </c>
      <c r="AF49" s="153">
        <f t="shared" si="5"/>
        <v>-22</v>
      </c>
      <c r="AG49" s="151">
        <f t="shared" si="6"/>
        <v>28.000000000000004</v>
      </c>
      <c r="AH49" s="152">
        <f t="shared" si="7"/>
        <v>-616.00000000000011</v>
      </c>
      <c r="AI49" s="153" t="s">
        <v>131</v>
      </c>
    </row>
    <row r="50" spans="1:35" x14ac:dyDescent="0.2">
      <c r="A50" s="145">
        <v>2025</v>
      </c>
      <c r="B50" s="145">
        <v>33</v>
      </c>
      <c r="C50" s="146">
        <v>45672</v>
      </c>
      <c r="D50" s="147" t="s">
        <v>366</v>
      </c>
      <c r="E50" s="146">
        <v>45668</v>
      </c>
      <c r="F50" s="147" t="s">
        <v>367</v>
      </c>
      <c r="G50" s="148">
        <v>26.88</v>
      </c>
      <c r="H50" s="148">
        <v>4.88</v>
      </c>
      <c r="I50" s="145" t="s">
        <v>121</v>
      </c>
      <c r="J50" s="148">
        <f t="shared" si="4"/>
        <v>22</v>
      </c>
      <c r="K50" s="145" t="s">
        <v>122</v>
      </c>
      <c r="L50" s="145" t="s">
        <v>182</v>
      </c>
      <c r="M50" s="145" t="s">
        <v>368</v>
      </c>
      <c r="N50" s="146">
        <v>45671</v>
      </c>
      <c r="O50" s="147" t="s">
        <v>347</v>
      </c>
      <c r="P50" s="145" t="s">
        <v>348</v>
      </c>
      <c r="Q50" s="145"/>
      <c r="R50" s="145" t="s">
        <v>127</v>
      </c>
      <c r="S50" s="147" t="s">
        <v>128</v>
      </c>
      <c r="T50" s="145" t="s">
        <v>158</v>
      </c>
      <c r="U50" s="145">
        <v>2890</v>
      </c>
      <c r="V50" s="145">
        <v>610</v>
      </c>
      <c r="W50" s="145">
        <v>99</v>
      </c>
      <c r="X50" s="145">
        <v>2024</v>
      </c>
      <c r="Y50" s="145">
        <v>40</v>
      </c>
      <c r="Z50" s="145">
        <v>0</v>
      </c>
      <c r="AA50" s="146" t="s">
        <v>122</v>
      </c>
      <c r="AB50" s="145" t="s">
        <v>226</v>
      </c>
      <c r="AC50" s="146">
        <v>45679</v>
      </c>
      <c r="AD50" s="149">
        <v>45701</v>
      </c>
      <c r="AE50" s="149">
        <v>45679</v>
      </c>
      <c r="AF50" s="153">
        <f t="shared" si="5"/>
        <v>-22</v>
      </c>
      <c r="AG50" s="151">
        <f t="shared" si="6"/>
        <v>22</v>
      </c>
      <c r="AH50" s="152">
        <f t="shared" si="7"/>
        <v>-484</v>
      </c>
      <c r="AI50" s="153" t="s">
        <v>131</v>
      </c>
    </row>
    <row r="51" spans="1:35" x14ac:dyDescent="0.2">
      <c r="A51" s="145">
        <v>2025</v>
      </c>
      <c r="B51" s="145">
        <v>34</v>
      </c>
      <c r="C51" s="146">
        <v>45672</v>
      </c>
      <c r="D51" s="147" t="s">
        <v>369</v>
      </c>
      <c r="E51" s="146">
        <v>45668</v>
      </c>
      <c r="F51" s="147" t="s">
        <v>370</v>
      </c>
      <c r="G51" s="148">
        <v>383.13</v>
      </c>
      <c r="H51" s="148">
        <v>69.13</v>
      </c>
      <c r="I51" s="145" t="s">
        <v>121</v>
      </c>
      <c r="J51" s="148">
        <f t="shared" si="4"/>
        <v>314</v>
      </c>
      <c r="K51" s="145" t="s">
        <v>122</v>
      </c>
      <c r="L51" s="145" t="s">
        <v>182</v>
      </c>
      <c r="M51" s="145" t="s">
        <v>371</v>
      </c>
      <c r="N51" s="146">
        <v>45671</v>
      </c>
      <c r="O51" s="147" t="s">
        <v>347</v>
      </c>
      <c r="P51" s="145" t="s">
        <v>348</v>
      </c>
      <c r="Q51" s="145"/>
      <c r="R51" s="145" t="s">
        <v>127</v>
      </c>
      <c r="S51" s="147" t="s">
        <v>128</v>
      </c>
      <c r="T51" s="145" t="s">
        <v>158</v>
      </c>
      <c r="U51" s="145">
        <v>2890</v>
      </c>
      <c r="V51" s="145">
        <v>610</v>
      </c>
      <c r="W51" s="145">
        <v>99</v>
      </c>
      <c r="X51" s="145">
        <v>2024</v>
      </c>
      <c r="Y51" s="145">
        <v>50</v>
      </c>
      <c r="Z51" s="145">
        <v>0</v>
      </c>
      <c r="AA51" s="146" t="s">
        <v>122</v>
      </c>
      <c r="AB51" s="145" t="s">
        <v>372</v>
      </c>
      <c r="AC51" s="146">
        <v>45679</v>
      </c>
      <c r="AD51" s="149">
        <v>45701</v>
      </c>
      <c r="AE51" s="149">
        <v>45679</v>
      </c>
      <c r="AF51" s="153">
        <f t="shared" si="5"/>
        <v>-22</v>
      </c>
      <c r="AG51" s="151">
        <f t="shared" si="6"/>
        <v>314</v>
      </c>
      <c r="AH51" s="152">
        <f t="shared" si="7"/>
        <v>-6908</v>
      </c>
      <c r="AI51" s="153" t="s">
        <v>131</v>
      </c>
    </row>
    <row r="52" spans="1:35" x14ac:dyDescent="0.2">
      <c r="A52" s="145">
        <v>2025</v>
      </c>
      <c r="B52" s="145">
        <v>35</v>
      </c>
      <c r="C52" s="146">
        <v>45672</v>
      </c>
      <c r="D52" s="147" t="s">
        <v>373</v>
      </c>
      <c r="E52" s="146">
        <v>45668</v>
      </c>
      <c r="F52" s="147" t="s">
        <v>374</v>
      </c>
      <c r="G52" s="148">
        <v>30.3</v>
      </c>
      <c r="H52" s="148">
        <v>5.3</v>
      </c>
      <c r="I52" s="145" t="s">
        <v>121</v>
      </c>
      <c r="J52" s="148">
        <f t="shared" si="4"/>
        <v>25</v>
      </c>
      <c r="K52" s="145" t="s">
        <v>122</v>
      </c>
      <c r="L52" s="145" t="s">
        <v>182</v>
      </c>
      <c r="M52" s="145" t="s">
        <v>375</v>
      </c>
      <c r="N52" s="146">
        <v>45671</v>
      </c>
      <c r="O52" s="147" t="s">
        <v>347</v>
      </c>
      <c r="P52" s="145" t="s">
        <v>348</v>
      </c>
      <c r="Q52" s="145"/>
      <c r="R52" s="145" t="s">
        <v>127</v>
      </c>
      <c r="S52" s="147" t="s">
        <v>128</v>
      </c>
      <c r="T52" s="145" t="s">
        <v>158</v>
      </c>
      <c r="U52" s="145">
        <v>2890</v>
      </c>
      <c r="V52" s="145">
        <v>610</v>
      </c>
      <c r="W52" s="145">
        <v>99</v>
      </c>
      <c r="X52" s="145">
        <v>2024</v>
      </c>
      <c r="Y52" s="145">
        <v>48</v>
      </c>
      <c r="Z52" s="145">
        <v>0</v>
      </c>
      <c r="AA52" s="146" t="s">
        <v>122</v>
      </c>
      <c r="AB52" s="145" t="s">
        <v>376</v>
      </c>
      <c r="AC52" s="146">
        <v>45679</v>
      </c>
      <c r="AD52" s="149">
        <v>45701</v>
      </c>
      <c r="AE52" s="149">
        <v>45679</v>
      </c>
      <c r="AF52" s="153">
        <f t="shared" si="5"/>
        <v>-22</v>
      </c>
      <c r="AG52" s="151">
        <f t="shared" si="6"/>
        <v>25</v>
      </c>
      <c r="AH52" s="152">
        <f t="shared" si="7"/>
        <v>-550</v>
      </c>
      <c r="AI52" s="153" t="s">
        <v>131</v>
      </c>
    </row>
    <row r="53" spans="1:35" x14ac:dyDescent="0.2">
      <c r="A53" s="145">
        <v>2025</v>
      </c>
      <c r="B53" s="145">
        <v>36</v>
      </c>
      <c r="C53" s="146">
        <v>45672</v>
      </c>
      <c r="D53" s="147" t="s">
        <v>377</v>
      </c>
      <c r="E53" s="146">
        <v>45668</v>
      </c>
      <c r="F53" s="147" t="s">
        <v>378</v>
      </c>
      <c r="G53" s="148">
        <v>112.16</v>
      </c>
      <c r="H53" s="148">
        <v>20.16</v>
      </c>
      <c r="I53" s="145" t="s">
        <v>121</v>
      </c>
      <c r="J53" s="148">
        <f t="shared" si="4"/>
        <v>92</v>
      </c>
      <c r="K53" s="145" t="s">
        <v>122</v>
      </c>
      <c r="L53" s="145" t="s">
        <v>182</v>
      </c>
      <c r="M53" s="145" t="s">
        <v>379</v>
      </c>
      <c r="N53" s="146">
        <v>45671</v>
      </c>
      <c r="O53" s="147" t="s">
        <v>347</v>
      </c>
      <c r="P53" s="145" t="s">
        <v>348</v>
      </c>
      <c r="Q53" s="145"/>
      <c r="R53" s="145" t="s">
        <v>127</v>
      </c>
      <c r="S53" s="147" t="s">
        <v>128</v>
      </c>
      <c r="T53" s="145" t="s">
        <v>158</v>
      </c>
      <c r="U53" s="145">
        <v>2890</v>
      </c>
      <c r="V53" s="145">
        <v>610</v>
      </c>
      <c r="W53" s="145">
        <v>99</v>
      </c>
      <c r="X53" s="145">
        <v>2024</v>
      </c>
      <c r="Y53" s="145">
        <v>49</v>
      </c>
      <c r="Z53" s="145">
        <v>0</v>
      </c>
      <c r="AA53" s="146" t="s">
        <v>122</v>
      </c>
      <c r="AB53" s="145" t="s">
        <v>380</v>
      </c>
      <c r="AC53" s="146">
        <v>45679</v>
      </c>
      <c r="AD53" s="149">
        <v>45701</v>
      </c>
      <c r="AE53" s="149">
        <v>45679</v>
      </c>
      <c r="AF53" s="153">
        <f t="shared" si="5"/>
        <v>-22</v>
      </c>
      <c r="AG53" s="151">
        <f t="shared" si="6"/>
        <v>92</v>
      </c>
      <c r="AH53" s="152">
        <f t="shared" si="7"/>
        <v>-2024</v>
      </c>
      <c r="AI53" s="153" t="s">
        <v>131</v>
      </c>
    </row>
    <row r="54" spans="1:35" x14ac:dyDescent="0.2">
      <c r="A54" s="145">
        <v>2025</v>
      </c>
      <c r="B54" s="145">
        <v>37</v>
      </c>
      <c r="C54" s="146">
        <v>45672</v>
      </c>
      <c r="D54" s="147" t="s">
        <v>381</v>
      </c>
      <c r="E54" s="146">
        <v>45668</v>
      </c>
      <c r="F54" s="147" t="s">
        <v>382</v>
      </c>
      <c r="G54" s="148">
        <v>13.34</v>
      </c>
      <c r="H54" s="148">
        <v>2.34</v>
      </c>
      <c r="I54" s="145" t="s">
        <v>121</v>
      </c>
      <c r="J54" s="148">
        <f t="shared" si="4"/>
        <v>11</v>
      </c>
      <c r="K54" s="145" t="s">
        <v>122</v>
      </c>
      <c r="L54" s="145" t="s">
        <v>182</v>
      </c>
      <c r="M54" s="145" t="s">
        <v>383</v>
      </c>
      <c r="N54" s="146">
        <v>45671</v>
      </c>
      <c r="O54" s="147" t="s">
        <v>347</v>
      </c>
      <c r="P54" s="145" t="s">
        <v>348</v>
      </c>
      <c r="Q54" s="145"/>
      <c r="R54" s="145" t="s">
        <v>127</v>
      </c>
      <c r="S54" s="147" t="s">
        <v>128</v>
      </c>
      <c r="T54" s="145" t="s">
        <v>204</v>
      </c>
      <c r="U54" s="145">
        <v>4980</v>
      </c>
      <c r="V54" s="145">
        <v>803</v>
      </c>
      <c r="W54" s="145">
        <v>1</v>
      </c>
      <c r="X54" s="145">
        <v>2024</v>
      </c>
      <c r="Y54" s="145">
        <v>34</v>
      </c>
      <c r="Z54" s="145">
        <v>0</v>
      </c>
      <c r="AA54" s="146" t="s">
        <v>122</v>
      </c>
      <c r="AB54" s="145" t="s">
        <v>384</v>
      </c>
      <c r="AC54" s="146">
        <v>45679</v>
      </c>
      <c r="AD54" s="149">
        <v>45701</v>
      </c>
      <c r="AE54" s="149">
        <v>45679</v>
      </c>
      <c r="AF54" s="153">
        <f t="shared" si="5"/>
        <v>-22</v>
      </c>
      <c r="AG54" s="151">
        <f t="shared" si="6"/>
        <v>11</v>
      </c>
      <c r="AH54" s="152">
        <f t="shared" si="7"/>
        <v>-242</v>
      </c>
      <c r="AI54" s="153" t="s">
        <v>131</v>
      </c>
    </row>
    <row r="55" spans="1:35" x14ac:dyDescent="0.2">
      <c r="A55" s="145">
        <v>2025</v>
      </c>
      <c r="B55" s="145">
        <v>38</v>
      </c>
      <c r="C55" s="146">
        <v>45672</v>
      </c>
      <c r="D55" s="147" t="s">
        <v>385</v>
      </c>
      <c r="E55" s="146">
        <v>45668</v>
      </c>
      <c r="F55" s="147" t="s">
        <v>386</v>
      </c>
      <c r="G55" s="148">
        <v>7.89</v>
      </c>
      <c r="H55" s="148">
        <v>1.89</v>
      </c>
      <c r="I55" s="145" t="s">
        <v>121</v>
      </c>
      <c r="J55" s="148">
        <f t="shared" si="4"/>
        <v>6</v>
      </c>
      <c r="K55" s="145" t="s">
        <v>122</v>
      </c>
      <c r="L55" s="145" t="s">
        <v>182</v>
      </c>
      <c r="M55" s="145" t="s">
        <v>387</v>
      </c>
      <c r="N55" s="146">
        <v>45671</v>
      </c>
      <c r="O55" s="147" t="s">
        <v>347</v>
      </c>
      <c r="P55" s="145" t="s">
        <v>348</v>
      </c>
      <c r="Q55" s="145"/>
      <c r="R55" s="145" t="s">
        <v>127</v>
      </c>
      <c r="S55" s="147" t="s">
        <v>128</v>
      </c>
      <c r="T55" s="145" t="s">
        <v>204</v>
      </c>
      <c r="U55" s="145">
        <v>4980</v>
      </c>
      <c r="V55" s="145">
        <v>803</v>
      </c>
      <c r="W55" s="145">
        <v>1</v>
      </c>
      <c r="X55" s="145">
        <v>2024</v>
      </c>
      <c r="Y55" s="145">
        <v>36</v>
      </c>
      <c r="Z55" s="145">
        <v>0</v>
      </c>
      <c r="AA55" s="146" t="s">
        <v>122</v>
      </c>
      <c r="AB55" s="145" t="s">
        <v>388</v>
      </c>
      <c r="AC55" s="146">
        <v>45679</v>
      </c>
      <c r="AD55" s="149">
        <v>45701</v>
      </c>
      <c r="AE55" s="149">
        <v>45679</v>
      </c>
      <c r="AF55" s="153">
        <f t="shared" si="5"/>
        <v>-22</v>
      </c>
      <c r="AG55" s="151">
        <f t="shared" si="6"/>
        <v>6</v>
      </c>
      <c r="AH55" s="152">
        <f t="shared" si="7"/>
        <v>-132</v>
      </c>
      <c r="AI55" s="153" t="s">
        <v>131</v>
      </c>
    </row>
    <row r="56" spans="1:35" x14ac:dyDescent="0.2">
      <c r="A56" s="145">
        <v>2025</v>
      </c>
      <c r="B56" s="145">
        <v>39</v>
      </c>
      <c r="C56" s="146">
        <v>45672</v>
      </c>
      <c r="D56" s="147" t="s">
        <v>389</v>
      </c>
      <c r="E56" s="146">
        <v>45668</v>
      </c>
      <c r="F56" s="147" t="s">
        <v>390</v>
      </c>
      <c r="G56" s="148">
        <v>122</v>
      </c>
      <c r="H56" s="148">
        <v>22</v>
      </c>
      <c r="I56" s="145" t="s">
        <v>121</v>
      </c>
      <c r="J56" s="148">
        <f t="shared" si="4"/>
        <v>100</v>
      </c>
      <c r="K56" s="145" t="s">
        <v>391</v>
      </c>
      <c r="L56" s="145" t="s">
        <v>182</v>
      </c>
      <c r="M56" s="145" t="s">
        <v>392</v>
      </c>
      <c r="N56" s="146">
        <v>45671</v>
      </c>
      <c r="O56" s="147" t="s">
        <v>393</v>
      </c>
      <c r="P56" s="145" t="s">
        <v>292</v>
      </c>
      <c r="Q56" s="145" t="s">
        <v>394</v>
      </c>
      <c r="R56" s="145" t="s">
        <v>127</v>
      </c>
      <c r="S56" s="147" t="s">
        <v>128</v>
      </c>
      <c r="T56" s="145" t="s">
        <v>285</v>
      </c>
      <c r="U56" s="145">
        <v>6130</v>
      </c>
      <c r="V56" s="145">
        <v>864</v>
      </c>
      <c r="W56" s="145">
        <v>99</v>
      </c>
      <c r="X56" s="145">
        <v>2024</v>
      </c>
      <c r="Y56" s="145">
        <v>250</v>
      </c>
      <c r="Z56" s="145">
        <v>0</v>
      </c>
      <c r="AA56" s="146" t="s">
        <v>122</v>
      </c>
      <c r="AB56" s="145" t="s">
        <v>395</v>
      </c>
      <c r="AC56" s="146">
        <v>45672</v>
      </c>
      <c r="AD56" s="149">
        <v>45701</v>
      </c>
      <c r="AE56" s="149">
        <v>45672</v>
      </c>
      <c r="AF56" s="153">
        <f t="shared" si="5"/>
        <v>-29</v>
      </c>
      <c r="AG56" s="151">
        <f t="shared" si="6"/>
        <v>100</v>
      </c>
      <c r="AH56" s="152">
        <f t="shared" si="7"/>
        <v>-2900</v>
      </c>
      <c r="AI56" s="153" t="s">
        <v>131</v>
      </c>
    </row>
    <row r="57" spans="1:35" x14ac:dyDescent="0.2">
      <c r="A57" s="145">
        <v>2025</v>
      </c>
      <c r="B57" s="145">
        <v>40</v>
      </c>
      <c r="C57" s="146">
        <v>45672</v>
      </c>
      <c r="D57" s="147" t="s">
        <v>396</v>
      </c>
      <c r="E57" s="146">
        <v>45668</v>
      </c>
      <c r="F57" s="147" t="s">
        <v>397</v>
      </c>
      <c r="G57" s="148">
        <v>298.77</v>
      </c>
      <c r="H57" s="148">
        <v>53.77</v>
      </c>
      <c r="I57" s="145" t="s">
        <v>121</v>
      </c>
      <c r="J57" s="148">
        <f t="shared" si="4"/>
        <v>244.99999999999997</v>
      </c>
      <c r="K57" s="145" t="s">
        <v>122</v>
      </c>
      <c r="L57" s="145" t="s">
        <v>182</v>
      </c>
      <c r="M57" s="145" t="s">
        <v>398</v>
      </c>
      <c r="N57" s="146">
        <v>45671</v>
      </c>
      <c r="O57" s="147" t="s">
        <v>347</v>
      </c>
      <c r="P57" s="145" t="s">
        <v>348</v>
      </c>
      <c r="Q57" s="145"/>
      <c r="R57" s="145" t="s">
        <v>127</v>
      </c>
      <c r="S57" s="147" t="s">
        <v>128</v>
      </c>
      <c r="T57" s="145" t="s">
        <v>204</v>
      </c>
      <c r="U57" s="145">
        <v>4980</v>
      </c>
      <c r="V57" s="145">
        <v>803</v>
      </c>
      <c r="W57" s="145">
        <v>1</v>
      </c>
      <c r="X57" s="145">
        <v>2024</v>
      </c>
      <c r="Y57" s="145">
        <v>37</v>
      </c>
      <c r="Z57" s="145">
        <v>0</v>
      </c>
      <c r="AA57" s="146" t="s">
        <v>122</v>
      </c>
      <c r="AB57" s="145" t="s">
        <v>399</v>
      </c>
      <c r="AC57" s="146">
        <v>45679</v>
      </c>
      <c r="AD57" s="149">
        <v>45701</v>
      </c>
      <c r="AE57" s="149">
        <v>45679</v>
      </c>
      <c r="AF57" s="153">
        <f t="shared" si="5"/>
        <v>-22</v>
      </c>
      <c r="AG57" s="151">
        <f t="shared" si="6"/>
        <v>244.99999999999997</v>
      </c>
      <c r="AH57" s="152">
        <f t="shared" si="7"/>
        <v>-5389.9999999999991</v>
      </c>
      <c r="AI57" s="153" t="s">
        <v>131</v>
      </c>
    </row>
    <row r="58" spans="1:35" x14ac:dyDescent="0.2">
      <c r="A58" s="145">
        <v>2025</v>
      </c>
      <c r="B58" s="145">
        <v>41</v>
      </c>
      <c r="C58" s="146">
        <v>45672</v>
      </c>
      <c r="D58" s="147" t="s">
        <v>400</v>
      </c>
      <c r="E58" s="146">
        <v>45668</v>
      </c>
      <c r="F58" s="147" t="s">
        <v>401</v>
      </c>
      <c r="G58" s="148">
        <v>284.13</v>
      </c>
      <c r="H58" s="148">
        <v>51.13</v>
      </c>
      <c r="I58" s="145" t="s">
        <v>121</v>
      </c>
      <c r="J58" s="148">
        <f t="shared" si="4"/>
        <v>233</v>
      </c>
      <c r="K58" s="145" t="s">
        <v>122</v>
      </c>
      <c r="L58" s="145" t="s">
        <v>182</v>
      </c>
      <c r="M58" s="145" t="s">
        <v>402</v>
      </c>
      <c r="N58" s="146">
        <v>45671</v>
      </c>
      <c r="O58" s="147" t="s">
        <v>347</v>
      </c>
      <c r="P58" s="145" t="s">
        <v>348</v>
      </c>
      <c r="Q58" s="145"/>
      <c r="R58" s="145" t="s">
        <v>127</v>
      </c>
      <c r="S58" s="147" t="s">
        <v>128</v>
      </c>
      <c r="T58" s="145" t="s">
        <v>204</v>
      </c>
      <c r="U58" s="145">
        <v>4980</v>
      </c>
      <c r="V58" s="145">
        <v>803</v>
      </c>
      <c r="W58" s="145">
        <v>1</v>
      </c>
      <c r="X58" s="145">
        <v>2024</v>
      </c>
      <c r="Y58" s="145">
        <v>38</v>
      </c>
      <c r="Z58" s="145">
        <v>0</v>
      </c>
      <c r="AA58" s="146" t="s">
        <v>122</v>
      </c>
      <c r="AB58" s="145" t="s">
        <v>403</v>
      </c>
      <c r="AC58" s="146">
        <v>45679</v>
      </c>
      <c r="AD58" s="149">
        <v>45701</v>
      </c>
      <c r="AE58" s="149">
        <v>45679</v>
      </c>
      <c r="AF58" s="153">
        <f t="shared" si="5"/>
        <v>-22</v>
      </c>
      <c r="AG58" s="151">
        <f t="shared" si="6"/>
        <v>233</v>
      </c>
      <c r="AH58" s="152">
        <f t="shared" si="7"/>
        <v>-5126</v>
      </c>
      <c r="AI58" s="153" t="s">
        <v>131</v>
      </c>
    </row>
    <row r="59" spans="1:35" x14ac:dyDescent="0.2">
      <c r="A59" s="145">
        <v>2025</v>
      </c>
      <c r="B59" s="145">
        <v>42</v>
      </c>
      <c r="C59" s="146">
        <v>45672</v>
      </c>
      <c r="D59" s="147" t="s">
        <v>404</v>
      </c>
      <c r="E59" s="146">
        <v>45668</v>
      </c>
      <c r="F59" s="147" t="s">
        <v>405</v>
      </c>
      <c r="G59" s="148">
        <v>2177.6799999999998</v>
      </c>
      <c r="H59" s="148">
        <v>392.68</v>
      </c>
      <c r="I59" s="145" t="s">
        <v>121</v>
      </c>
      <c r="J59" s="148">
        <f t="shared" si="4"/>
        <v>1784.9999999999998</v>
      </c>
      <c r="K59" s="145" t="s">
        <v>122</v>
      </c>
      <c r="L59" s="145" t="s">
        <v>182</v>
      </c>
      <c r="M59" s="145" t="s">
        <v>406</v>
      </c>
      <c r="N59" s="146">
        <v>45671</v>
      </c>
      <c r="O59" s="147" t="s">
        <v>347</v>
      </c>
      <c r="P59" s="145" t="s">
        <v>348</v>
      </c>
      <c r="Q59" s="145"/>
      <c r="R59" s="145" t="s">
        <v>127</v>
      </c>
      <c r="S59" s="147" t="s">
        <v>128</v>
      </c>
      <c r="T59" s="145" t="s">
        <v>204</v>
      </c>
      <c r="U59" s="145">
        <v>4980</v>
      </c>
      <c r="V59" s="145">
        <v>803</v>
      </c>
      <c r="W59" s="145">
        <v>1</v>
      </c>
      <c r="X59" s="145">
        <v>2024</v>
      </c>
      <c r="Y59" s="145">
        <v>39</v>
      </c>
      <c r="Z59" s="145">
        <v>0</v>
      </c>
      <c r="AA59" s="146" t="s">
        <v>122</v>
      </c>
      <c r="AB59" s="145" t="s">
        <v>407</v>
      </c>
      <c r="AC59" s="146">
        <v>45679</v>
      </c>
      <c r="AD59" s="149">
        <v>45701</v>
      </c>
      <c r="AE59" s="149">
        <v>45679</v>
      </c>
      <c r="AF59" s="153">
        <f t="shared" si="5"/>
        <v>-22</v>
      </c>
      <c r="AG59" s="151">
        <f t="shared" si="6"/>
        <v>1784.9999999999998</v>
      </c>
      <c r="AH59" s="152">
        <f t="shared" si="7"/>
        <v>-39269.999999999993</v>
      </c>
      <c r="AI59" s="153" t="s">
        <v>131</v>
      </c>
    </row>
    <row r="60" spans="1:35" x14ac:dyDescent="0.2">
      <c r="A60" s="145">
        <v>2025</v>
      </c>
      <c r="B60" s="145">
        <v>43</v>
      </c>
      <c r="C60" s="146">
        <v>45672</v>
      </c>
      <c r="D60" s="147" t="s">
        <v>408</v>
      </c>
      <c r="E60" s="146">
        <v>45670</v>
      </c>
      <c r="F60" s="147" t="s">
        <v>409</v>
      </c>
      <c r="G60" s="148">
        <v>5.54</v>
      </c>
      <c r="H60" s="148">
        <v>0</v>
      </c>
      <c r="I60" s="145" t="s">
        <v>131</v>
      </c>
      <c r="J60" s="148">
        <f t="shared" si="4"/>
        <v>5.54</v>
      </c>
      <c r="K60" s="145" t="s">
        <v>410</v>
      </c>
      <c r="L60" s="145" t="s">
        <v>182</v>
      </c>
      <c r="M60" s="145" t="s">
        <v>411</v>
      </c>
      <c r="N60" s="146">
        <v>45671</v>
      </c>
      <c r="O60" s="147" t="s">
        <v>412</v>
      </c>
      <c r="P60" s="145" t="s">
        <v>413</v>
      </c>
      <c r="Q60" s="145" t="s">
        <v>414</v>
      </c>
      <c r="R60" s="145" t="s">
        <v>139</v>
      </c>
      <c r="S60" s="147" t="s">
        <v>140</v>
      </c>
      <c r="T60" s="145" t="s">
        <v>415</v>
      </c>
      <c r="U60" s="145">
        <v>780</v>
      </c>
      <c r="V60" s="145">
        <v>781</v>
      </c>
      <c r="W60" s="145">
        <v>99</v>
      </c>
      <c r="X60" s="145">
        <v>2024</v>
      </c>
      <c r="Y60" s="145">
        <v>102</v>
      </c>
      <c r="Z60" s="145">
        <v>0</v>
      </c>
      <c r="AA60" s="146" t="s">
        <v>122</v>
      </c>
      <c r="AB60" s="145" t="s">
        <v>416</v>
      </c>
      <c r="AC60" s="146">
        <v>45679</v>
      </c>
      <c r="AD60" s="149">
        <v>45701</v>
      </c>
      <c r="AE60" s="149">
        <v>45679</v>
      </c>
      <c r="AF60" s="153">
        <f t="shared" si="5"/>
        <v>-22</v>
      </c>
      <c r="AG60" s="151">
        <f t="shared" si="6"/>
        <v>5.54</v>
      </c>
      <c r="AH60" s="152">
        <f t="shared" si="7"/>
        <v>-121.88</v>
      </c>
      <c r="AI60" s="153" t="s">
        <v>131</v>
      </c>
    </row>
    <row r="61" spans="1:35" x14ac:dyDescent="0.2">
      <c r="A61" s="145">
        <v>2025</v>
      </c>
      <c r="B61" s="145">
        <v>44</v>
      </c>
      <c r="C61" s="146">
        <v>45672</v>
      </c>
      <c r="D61" s="147" t="s">
        <v>417</v>
      </c>
      <c r="E61" s="146">
        <v>45672</v>
      </c>
      <c r="F61" s="147" t="s">
        <v>418</v>
      </c>
      <c r="G61" s="148">
        <v>2006.34</v>
      </c>
      <c r="H61" s="148">
        <v>361.8</v>
      </c>
      <c r="I61" s="145" t="s">
        <v>131</v>
      </c>
      <c r="J61" s="148">
        <f t="shared" si="4"/>
        <v>2006.34</v>
      </c>
      <c r="K61" s="145" t="s">
        <v>122</v>
      </c>
      <c r="L61" s="145" t="s">
        <v>182</v>
      </c>
      <c r="M61" s="145" t="s">
        <v>419</v>
      </c>
      <c r="N61" s="146">
        <v>45672</v>
      </c>
      <c r="O61" s="147" t="s">
        <v>420</v>
      </c>
      <c r="P61" s="145" t="s">
        <v>421</v>
      </c>
      <c r="Q61" s="145" t="s">
        <v>421</v>
      </c>
      <c r="R61" s="145" t="s">
        <v>254</v>
      </c>
      <c r="S61" s="147" t="s">
        <v>255</v>
      </c>
      <c r="T61" s="145" t="s">
        <v>422</v>
      </c>
      <c r="U61" s="145">
        <v>30</v>
      </c>
      <c r="V61" s="145">
        <v>30</v>
      </c>
      <c r="W61" s="145">
        <v>99</v>
      </c>
      <c r="X61" s="145">
        <v>2024</v>
      </c>
      <c r="Y61" s="145">
        <v>45</v>
      </c>
      <c r="Z61" s="145">
        <v>0</v>
      </c>
      <c r="AA61" s="146" t="s">
        <v>122</v>
      </c>
      <c r="AB61" s="145" t="s">
        <v>423</v>
      </c>
      <c r="AC61" s="146">
        <v>45679</v>
      </c>
      <c r="AD61" s="149">
        <v>45702</v>
      </c>
      <c r="AE61" s="149">
        <v>45679</v>
      </c>
      <c r="AF61" s="153">
        <f t="shared" si="5"/>
        <v>-23</v>
      </c>
      <c r="AG61" s="151">
        <f t="shared" si="6"/>
        <v>2006.34</v>
      </c>
      <c r="AH61" s="152">
        <f t="shared" si="7"/>
        <v>-46145.82</v>
      </c>
      <c r="AI61" s="153" t="s">
        <v>131</v>
      </c>
    </row>
    <row r="62" spans="1:35" x14ac:dyDescent="0.2">
      <c r="A62" s="145">
        <v>2025</v>
      </c>
      <c r="B62" s="145">
        <v>45</v>
      </c>
      <c r="C62" s="146">
        <v>45677</v>
      </c>
      <c r="D62" s="147" t="s">
        <v>424</v>
      </c>
      <c r="E62" s="146">
        <v>45605</v>
      </c>
      <c r="F62" s="147" t="s">
        <v>425</v>
      </c>
      <c r="G62" s="148">
        <v>219.44</v>
      </c>
      <c r="H62" s="148">
        <v>39.57</v>
      </c>
      <c r="I62" s="145" t="s">
        <v>121</v>
      </c>
      <c r="J62" s="148">
        <f t="shared" si="4"/>
        <v>179.87</v>
      </c>
      <c r="K62" s="145" t="s">
        <v>122</v>
      </c>
      <c r="L62" s="145" t="s">
        <v>182</v>
      </c>
      <c r="M62" s="145" t="s">
        <v>426</v>
      </c>
      <c r="N62" s="146">
        <v>45673</v>
      </c>
      <c r="O62" s="147" t="s">
        <v>291</v>
      </c>
      <c r="P62" s="145" t="s">
        <v>292</v>
      </c>
      <c r="Q62" s="145" t="s">
        <v>293</v>
      </c>
      <c r="R62" s="145" t="s">
        <v>127</v>
      </c>
      <c r="S62" s="147" t="s">
        <v>128</v>
      </c>
      <c r="T62" s="145" t="s">
        <v>158</v>
      </c>
      <c r="U62" s="145">
        <v>2890</v>
      </c>
      <c r="V62" s="145">
        <v>610</v>
      </c>
      <c r="W62" s="145">
        <v>99</v>
      </c>
      <c r="X62" s="145">
        <v>2024</v>
      </c>
      <c r="Y62" s="145">
        <v>322</v>
      </c>
      <c r="Z62" s="145">
        <v>0</v>
      </c>
      <c r="AA62" s="146" t="s">
        <v>122</v>
      </c>
      <c r="AB62" s="145" t="s">
        <v>427</v>
      </c>
      <c r="AC62" s="146">
        <v>45679</v>
      </c>
      <c r="AD62" s="149">
        <v>45703</v>
      </c>
      <c r="AE62" s="149">
        <v>45679</v>
      </c>
      <c r="AF62" s="153">
        <f t="shared" si="5"/>
        <v>-24</v>
      </c>
      <c r="AG62" s="151">
        <f t="shared" si="6"/>
        <v>179.87</v>
      </c>
      <c r="AH62" s="152">
        <f t="shared" si="7"/>
        <v>-4316.88</v>
      </c>
      <c r="AI62" s="153" t="s">
        <v>131</v>
      </c>
    </row>
    <row r="63" spans="1:35" x14ac:dyDescent="0.2">
      <c r="A63" s="145">
        <v>2025</v>
      </c>
      <c r="B63" s="145">
        <v>46</v>
      </c>
      <c r="C63" s="146">
        <v>45677</v>
      </c>
      <c r="D63" s="147" t="s">
        <v>428</v>
      </c>
      <c r="E63" s="146">
        <v>45606</v>
      </c>
      <c r="F63" s="147" t="s">
        <v>429</v>
      </c>
      <c r="G63" s="148">
        <v>94.01</v>
      </c>
      <c r="H63" s="148">
        <v>16.95</v>
      </c>
      <c r="I63" s="145" t="s">
        <v>121</v>
      </c>
      <c r="J63" s="148">
        <f t="shared" si="4"/>
        <v>77.06</v>
      </c>
      <c r="K63" s="145" t="s">
        <v>122</v>
      </c>
      <c r="L63" s="145" t="s">
        <v>182</v>
      </c>
      <c r="M63" s="145" t="s">
        <v>430</v>
      </c>
      <c r="N63" s="146">
        <v>45673</v>
      </c>
      <c r="O63" s="147" t="s">
        <v>291</v>
      </c>
      <c r="P63" s="145" t="s">
        <v>292</v>
      </c>
      <c r="Q63" s="145" t="s">
        <v>293</v>
      </c>
      <c r="R63" s="145" t="s">
        <v>127</v>
      </c>
      <c r="S63" s="147" t="s">
        <v>128</v>
      </c>
      <c r="T63" s="145" t="s">
        <v>158</v>
      </c>
      <c r="U63" s="145">
        <v>2890</v>
      </c>
      <c r="V63" s="145">
        <v>610</v>
      </c>
      <c r="W63" s="145">
        <v>99</v>
      </c>
      <c r="X63" s="145">
        <v>2024</v>
      </c>
      <c r="Y63" s="145">
        <v>322</v>
      </c>
      <c r="Z63" s="145">
        <v>0</v>
      </c>
      <c r="AA63" s="146" t="s">
        <v>122</v>
      </c>
      <c r="AB63" s="145" t="s">
        <v>431</v>
      </c>
      <c r="AC63" s="146">
        <v>45679</v>
      </c>
      <c r="AD63" s="149">
        <v>45703</v>
      </c>
      <c r="AE63" s="149">
        <v>45679</v>
      </c>
      <c r="AF63" s="153">
        <f t="shared" si="5"/>
        <v>-24</v>
      </c>
      <c r="AG63" s="151">
        <f t="shared" si="6"/>
        <v>77.06</v>
      </c>
      <c r="AH63" s="152">
        <f t="shared" si="7"/>
        <v>-1849.44</v>
      </c>
      <c r="AI63" s="153" t="s">
        <v>131</v>
      </c>
    </row>
    <row r="64" spans="1:35" x14ac:dyDescent="0.2">
      <c r="A64" s="145">
        <v>2025</v>
      </c>
      <c r="B64" s="145">
        <v>47</v>
      </c>
      <c r="C64" s="146">
        <v>45677</v>
      </c>
      <c r="D64" s="147" t="s">
        <v>432</v>
      </c>
      <c r="E64" s="146">
        <v>45670</v>
      </c>
      <c r="F64" s="147" t="s">
        <v>433</v>
      </c>
      <c r="G64" s="148">
        <v>128.56</v>
      </c>
      <c r="H64" s="148">
        <v>23.18</v>
      </c>
      <c r="I64" s="145" t="s">
        <v>121</v>
      </c>
      <c r="J64" s="148">
        <f t="shared" si="4"/>
        <v>105.38</v>
      </c>
      <c r="K64" s="145" t="s">
        <v>122</v>
      </c>
      <c r="L64" s="145" t="s">
        <v>182</v>
      </c>
      <c r="M64" s="145" t="s">
        <v>434</v>
      </c>
      <c r="N64" s="146">
        <v>45674</v>
      </c>
      <c r="O64" s="147" t="s">
        <v>435</v>
      </c>
      <c r="P64" s="145" t="s">
        <v>436</v>
      </c>
      <c r="Q64" s="145" t="s">
        <v>436</v>
      </c>
      <c r="R64" s="145" t="s">
        <v>127</v>
      </c>
      <c r="S64" s="147" t="s">
        <v>128</v>
      </c>
      <c r="T64" s="145" t="s">
        <v>204</v>
      </c>
      <c r="U64" s="145">
        <v>4980</v>
      </c>
      <c r="V64" s="145">
        <v>802</v>
      </c>
      <c r="W64" s="145">
        <v>2</v>
      </c>
      <c r="X64" s="145">
        <v>2024</v>
      </c>
      <c r="Y64" s="145">
        <v>103</v>
      </c>
      <c r="Z64" s="145">
        <v>0</v>
      </c>
      <c r="AA64" s="146" t="s">
        <v>122</v>
      </c>
      <c r="AB64" s="145" t="s">
        <v>437</v>
      </c>
      <c r="AC64" s="146">
        <v>45679</v>
      </c>
      <c r="AD64" s="149">
        <v>45704</v>
      </c>
      <c r="AE64" s="149">
        <v>45679</v>
      </c>
      <c r="AF64" s="153">
        <f t="shared" si="5"/>
        <v>-25</v>
      </c>
      <c r="AG64" s="151">
        <f t="shared" si="6"/>
        <v>105.38</v>
      </c>
      <c r="AH64" s="152">
        <f t="shared" si="7"/>
        <v>-2634.5</v>
      </c>
      <c r="AI64" s="153" t="s">
        <v>131</v>
      </c>
    </row>
    <row r="65" spans="1:35" x14ac:dyDescent="0.2">
      <c r="A65" s="145">
        <v>2025</v>
      </c>
      <c r="B65" s="145">
        <v>48</v>
      </c>
      <c r="C65" s="146">
        <v>45677</v>
      </c>
      <c r="D65" s="147" t="s">
        <v>438</v>
      </c>
      <c r="E65" s="146">
        <v>45670</v>
      </c>
      <c r="F65" s="147" t="s">
        <v>439</v>
      </c>
      <c r="G65" s="148">
        <v>976.85</v>
      </c>
      <c r="H65" s="148">
        <v>176.15</v>
      </c>
      <c r="I65" s="145" t="s">
        <v>121</v>
      </c>
      <c r="J65" s="148">
        <f t="shared" si="4"/>
        <v>800.7</v>
      </c>
      <c r="K65" s="145" t="s">
        <v>440</v>
      </c>
      <c r="L65" s="145" t="s">
        <v>182</v>
      </c>
      <c r="M65" s="145" t="s">
        <v>441</v>
      </c>
      <c r="N65" s="146">
        <v>45673</v>
      </c>
      <c r="O65" s="147" t="s">
        <v>442</v>
      </c>
      <c r="P65" s="145" t="s">
        <v>443</v>
      </c>
      <c r="Q65" s="145" t="s">
        <v>443</v>
      </c>
      <c r="R65" s="145" t="s">
        <v>139</v>
      </c>
      <c r="S65" s="147" t="s">
        <v>140</v>
      </c>
      <c r="T65" s="145" t="s">
        <v>221</v>
      </c>
      <c r="U65" s="145">
        <v>1900</v>
      </c>
      <c r="V65" s="145">
        <v>431</v>
      </c>
      <c r="W65" s="145">
        <v>99</v>
      </c>
      <c r="X65" s="145">
        <v>2024</v>
      </c>
      <c r="Y65" s="145">
        <v>242</v>
      </c>
      <c r="Z65" s="145">
        <v>0</v>
      </c>
      <c r="AA65" s="146" t="s">
        <v>122</v>
      </c>
      <c r="AB65" s="145" t="s">
        <v>444</v>
      </c>
      <c r="AC65" s="146">
        <v>45679</v>
      </c>
      <c r="AD65" s="149">
        <v>45703</v>
      </c>
      <c r="AE65" s="149">
        <v>45679</v>
      </c>
      <c r="AF65" s="153">
        <f t="shared" si="5"/>
        <v>-24</v>
      </c>
      <c r="AG65" s="151">
        <f t="shared" si="6"/>
        <v>800.7</v>
      </c>
      <c r="AH65" s="152">
        <f t="shared" si="7"/>
        <v>-19216.800000000003</v>
      </c>
      <c r="AI65" s="153" t="s">
        <v>131</v>
      </c>
    </row>
    <row r="66" spans="1:35" x14ac:dyDescent="0.2">
      <c r="A66" s="145">
        <v>2025</v>
      </c>
      <c r="B66" s="145">
        <v>49</v>
      </c>
      <c r="C66" s="146">
        <v>45677</v>
      </c>
      <c r="D66" s="147" t="s">
        <v>445</v>
      </c>
      <c r="E66" s="146">
        <v>45670</v>
      </c>
      <c r="F66" s="147" t="s">
        <v>446</v>
      </c>
      <c r="G66" s="148">
        <v>268.16000000000003</v>
      </c>
      <c r="H66" s="148">
        <v>48.36</v>
      </c>
      <c r="I66" s="145" t="s">
        <v>121</v>
      </c>
      <c r="J66" s="148">
        <f t="shared" si="4"/>
        <v>219.8</v>
      </c>
      <c r="K66" s="145" t="s">
        <v>447</v>
      </c>
      <c r="L66" s="145" t="s">
        <v>182</v>
      </c>
      <c r="M66" s="145" t="s">
        <v>448</v>
      </c>
      <c r="N66" s="146">
        <v>45673</v>
      </c>
      <c r="O66" s="147" t="s">
        <v>442</v>
      </c>
      <c r="P66" s="145" t="s">
        <v>443</v>
      </c>
      <c r="Q66" s="145" t="s">
        <v>443</v>
      </c>
      <c r="R66" s="145" t="s">
        <v>139</v>
      </c>
      <c r="S66" s="147" t="s">
        <v>140</v>
      </c>
      <c r="T66" s="145" t="s">
        <v>256</v>
      </c>
      <c r="U66" s="145">
        <v>800</v>
      </c>
      <c r="V66" s="145">
        <v>302</v>
      </c>
      <c r="W66" s="145">
        <v>99</v>
      </c>
      <c r="X66" s="145">
        <v>2024</v>
      </c>
      <c r="Y66" s="145">
        <v>241</v>
      </c>
      <c r="Z66" s="145">
        <v>0</v>
      </c>
      <c r="AA66" s="146" t="s">
        <v>122</v>
      </c>
      <c r="AB66" s="145" t="s">
        <v>449</v>
      </c>
      <c r="AC66" s="146">
        <v>45679</v>
      </c>
      <c r="AD66" s="149">
        <v>45703</v>
      </c>
      <c r="AE66" s="149">
        <v>45679</v>
      </c>
      <c r="AF66" s="153">
        <f t="shared" si="5"/>
        <v>-24</v>
      </c>
      <c r="AG66" s="151">
        <f t="shared" si="6"/>
        <v>219.8</v>
      </c>
      <c r="AH66" s="152">
        <f t="shared" si="7"/>
        <v>-5275.2000000000007</v>
      </c>
      <c r="AI66" s="153" t="s">
        <v>131</v>
      </c>
    </row>
    <row r="67" spans="1:35" x14ac:dyDescent="0.2">
      <c r="A67" s="145">
        <v>2025</v>
      </c>
      <c r="B67" s="145">
        <v>50</v>
      </c>
      <c r="C67" s="146">
        <v>45677</v>
      </c>
      <c r="D67" s="147" t="s">
        <v>450</v>
      </c>
      <c r="E67" s="146">
        <v>45671</v>
      </c>
      <c r="F67" s="147" t="s">
        <v>451</v>
      </c>
      <c r="G67" s="148">
        <v>237.9</v>
      </c>
      <c r="H67" s="148">
        <v>42.9</v>
      </c>
      <c r="I67" s="145" t="s">
        <v>121</v>
      </c>
      <c r="J67" s="148">
        <f t="shared" si="4"/>
        <v>195</v>
      </c>
      <c r="K67" s="145" t="s">
        <v>452</v>
      </c>
      <c r="L67" s="145" t="s">
        <v>182</v>
      </c>
      <c r="M67" s="145" t="s">
        <v>453</v>
      </c>
      <c r="N67" s="146">
        <v>45673</v>
      </c>
      <c r="O67" s="147" t="s">
        <v>454</v>
      </c>
      <c r="P67" s="145" t="s">
        <v>455</v>
      </c>
      <c r="Q67" s="145" t="s">
        <v>455</v>
      </c>
      <c r="R67" s="145" t="s">
        <v>139</v>
      </c>
      <c r="S67" s="147" t="s">
        <v>140</v>
      </c>
      <c r="T67" s="145" t="s">
        <v>149</v>
      </c>
      <c r="U67" s="145">
        <v>790</v>
      </c>
      <c r="V67" s="145">
        <v>261</v>
      </c>
      <c r="W67" s="145">
        <v>99</v>
      </c>
      <c r="X67" s="145">
        <v>2025</v>
      </c>
      <c r="Y67" s="145">
        <v>177</v>
      </c>
      <c r="Z67" s="145">
        <v>0</v>
      </c>
      <c r="AA67" s="146" t="s">
        <v>122</v>
      </c>
      <c r="AB67" s="145" t="s">
        <v>456</v>
      </c>
      <c r="AC67" s="146">
        <v>45679</v>
      </c>
      <c r="AD67" s="149">
        <v>45703</v>
      </c>
      <c r="AE67" s="149">
        <v>45679</v>
      </c>
      <c r="AF67" s="153">
        <f t="shared" si="5"/>
        <v>-24</v>
      </c>
      <c r="AG67" s="151">
        <f t="shared" si="6"/>
        <v>195</v>
      </c>
      <c r="AH67" s="152">
        <f t="shared" si="7"/>
        <v>-4680</v>
      </c>
      <c r="AI67" s="153" t="s">
        <v>131</v>
      </c>
    </row>
    <row r="68" spans="1:35" x14ac:dyDescent="0.2">
      <c r="A68" s="145">
        <v>2025</v>
      </c>
      <c r="B68" s="145">
        <v>51</v>
      </c>
      <c r="C68" s="146">
        <v>45679</v>
      </c>
      <c r="D68" s="147" t="s">
        <v>457</v>
      </c>
      <c r="E68" s="146">
        <v>45645</v>
      </c>
      <c r="F68" s="147" t="s">
        <v>458</v>
      </c>
      <c r="G68" s="148">
        <v>27.62</v>
      </c>
      <c r="H68" s="148">
        <v>4.9800000000000004</v>
      </c>
      <c r="I68" s="145" t="s">
        <v>121</v>
      </c>
      <c r="J68" s="148">
        <f t="shared" si="4"/>
        <v>22.64</v>
      </c>
      <c r="K68" s="145" t="s">
        <v>459</v>
      </c>
      <c r="L68" s="145" t="s">
        <v>123</v>
      </c>
      <c r="M68" s="145" t="s">
        <v>460</v>
      </c>
      <c r="N68" s="146">
        <v>45645</v>
      </c>
      <c r="O68" s="147" t="s">
        <v>461</v>
      </c>
      <c r="P68" s="145" t="s">
        <v>462</v>
      </c>
      <c r="Q68" s="145" t="s">
        <v>463</v>
      </c>
      <c r="R68" s="145" t="s">
        <v>139</v>
      </c>
      <c r="S68" s="147" t="s">
        <v>140</v>
      </c>
      <c r="T68" s="145" t="s">
        <v>464</v>
      </c>
      <c r="U68" s="145">
        <v>2000</v>
      </c>
      <c r="V68" s="145">
        <v>474</v>
      </c>
      <c r="W68" s="145">
        <v>1</v>
      </c>
      <c r="X68" s="145">
        <v>2023</v>
      </c>
      <c r="Y68" s="145">
        <v>192</v>
      </c>
      <c r="Z68" s="145">
        <v>0</v>
      </c>
      <c r="AA68" s="146" t="s">
        <v>122</v>
      </c>
      <c r="AB68" s="145" t="s">
        <v>465</v>
      </c>
      <c r="AC68" s="146">
        <v>45679</v>
      </c>
      <c r="AD68" s="149">
        <v>45675</v>
      </c>
      <c r="AE68" s="149">
        <v>45679</v>
      </c>
      <c r="AF68" s="153">
        <f t="shared" si="5"/>
        <v>4</v>
      </c>
      <c r="AG68" s="151">
        <f t="shared" si="6"/>
        <v>22.64</v>
      </c>
      <c r="AH68" s="152">
        <f t="shared" si="7"/>
        <v>90.56</v>
      </c>
      <c r="AI68" s="153" t="s">
        <v>131</v>
      </c>
    </row>
    <row r="69" spans="1:35" x14ac:dyDescent="0.2">
      <c r="A69" s="145">
        <v>2025</v>
      </c>
      <c r="B69" s="145">
        <v>52</v>
      </c>
      <c r="C69" s="146">
        <v>45679</v>
      </c>
      <c r="D69" s="147" t="s">
        <v>466</v>
      </c>
      <c r="E69" s="146">
        <v>45672</v>
      </c>
      <c r="F69" s="147" t="s">
        <v>467</v>
      </c>
      <c r="G69" s="148">
        <v>195.69</v>
      </c>
      <c r="H69" s="148">
        <v>7.53</v>
      </c>
      <c r="I69" s="145" t="s">
        <v>121</v>
      </c>
      <c r="J69" s="148">
        <f t="shared" si="4"/>
        <v>188.16</v>
      </c>
      <c r="K69" s="145" t="s">
        <v>468</v>
      </c>
      <c r="L69" s="145" t="s">
        <v>182</v>
      </c>
      <c r="M69" s="145" t="s">
        <v>469</v>
      </c>
      <c r="N69" s="146">
        <v>45677</v>
      </c>
      <c r="O69" s="147" t="s">
        <v>470</v>
      </c>
      <c r="P69" s="145" t="s">
        <v>471</v>
      </c>
      <c r="Q69" s="145" t="s">
        <v>472</v>
      </c>
      <c r="R69" s="145" t="s">
        <v>254</v>
      </c>
      <c r="S69" s="147" t="s">
        <v>255</v>
      </c>
      <c r="T69" s="145" t="s">
        <v>473</v>
      </c>
      <c r="U69" s="145">
        <v>230</v>
      </c>
      <c r="V69" s="145">
        <v>65</v>
      </c>
      <c r="W69" s="145">
        <v>1</v>
      </c>
      <c r="X69" s="145">
        <v>2024</v>
      </c>
      <c r="Y69" s="145">
        <v>267</v>
      </c>
      <c r="Z69" s="145">
        <v>0</v>
      </c>
      <c r="AA69" s="146" t="s">
        <v>122</v>
      </c>
      <c r="AB69" s="145" t="s">
        <v>474</v>
      </c>
      <c r="AC69" s="146">
        <v>45694</v>
      </c>
      <c r="AD69" s="149">
        <v>45707</v>
      </c>
      <c r="AE69" s="149">
        <v>45695</v>
      </c>
      <c r="AF69" s="153">
        <f t="shared" si="5"/>
        <v>-12</v>
      </c>
      <c r="AG69" s="151">
        <f t="shared" si="6"/>
        <v>188.16</v>
      </c>
      <c r="AH69" s="152">
        <f t="shared" si="7"/>
        <v>-2257.92</v>
      </c>
      <c r="AI69" s="153" t="s">
        <v>131</v>
      </c>
    </row>
    <row r="70" spans="1:35" x14ac:dyDescent="0.2">
      <c r="A70" s="145">
        <v>2025</v>
      </c>
      <c r="B70" s="145">
        <v>53</v>
      </c>
      <c r="C70" s="146">
        <v>45679</v>
      </c>
      <c r="D70" s="147" t="s">
        <v>475</v>
      </c>
      <c r="E70" s="146">
        <v>45673</v>
      </c>
      <c r="F70" s="147" t="s">
        <v>476</v>
      </c>
      <c r="G70" s="148">
        <v>195.69</v>
      </c>
      <c r="H70" s="148">
        <v>7.53</v>
      </c>
      <c r="I70" s="145" t="s">
        <v>121</v>
      </c>
      <c r="J70" s="148">
        <f t="shared" si="4"/>
        <v>188.16</v>
      </c>
      <c r="K70" s="145" t="s">
        <v>468</v>
      </c>
      <c r="L70" s="145" t="s">
        <v>182</v>
      </c>
      <c r="M70" s="145" t="s">
        <v>477</v>
      </c>
      <c r="N70" s="146">
        <v>45677</v>
      </c>
      <c r="O70" s="147" t="s">
        <v>470</v>
      </c>
      <c r="P70" s="145" t="s">
        <v>471</v>
      </c>
      <c r="Q70" s="145" t="s">
        <v>472</v>
      </c>
      <c r="R70" s="145" t="s">
        <v>254</v>
      </c>
      <c r="S70" s="147" t="s">
        <v>255</v>
      </c>
      <c r="T70" s="145" t="s">
        <v>473</v>
      </c>
      <c r="U70" s="145">
        <v>230</v>
      </c>
      <c r="V70" s="145">
        <v>65</v>
      </c>
      <c r="W70" s="145">
        <v>1</v>
      </c>
      <c r="X70" s="145">
        <v>2024</v>
      </c>
      <c r="Y70" s="145">
        <v>267</v>
      </c>
      <c r="Z70" s="145">
        <v>0</v>
      </c>
      <c r="AA70" s="146" t="s">
        <v>122</v>
      </c>
      <c r="AB70" s="145" t="s">
        <v>474</v>
      </c>
      <c r="AC70" s="146">
        <v>45694</v>
      </c>
      <c r="AD70" s="149">
        <v>45707</v>
      </c>
      <c r="AE70" s="149">
        <v>45695</v>
      </c>
      <c r="AF70" s="153">
        <f t="shared" si="5"/>
        <v>-12</v>
      </c>
      <c r="AG70" s="151">
        <f t="shared" si="6"/>
        <v>188.16</v>
      </c>
      <c r="AH70" s="152">
        <f t="shared" si="7"/>
        <v>-2257.92</v>
      </c>
      <c r="AI70" s="153" t="s">
        <v>131</v>
      </c>
    </row>
    <row r="71" spans="1:35" x14ac:dyDescent="0.2">
      <c r="A71" s="145">
        <v>2025</v>
      </c>
      <c r="B71" s="145">
        <v>54</v>
      </c>
      <c r="C71" s="146">
        <v>45686</v>
      </c>
      <c r="D71" s="147" t="s">
        <v>478</v>
      </c>
      <c r="E71" s="146">
        <v>45684</v>
      </c>
      <c r="F71" s="147" t="s">
        <v>479</v>
      </c>
      <c r="G71" s="148">
        <v>6.95</v>
      </c>
      <c r="H71" s="148">
        <v>0.63</v>
      </c>
      <c r="I71" s="145" t="s">
        <v>121</v>
      </c>
      <c r="J71" s="148">
        <f t="shared" ref="J71:J102" si="8">IF(I71="SI",G71-H71,G71)</f>
        <v>6.32</v>
      </c>
      <c r="K71" s="145" t="s">
        <v>122</v>
      </c>
      <c r="L71" s="145" t="s">
        <v>182</v>
      </c>
      <c r="M71" s="145" t="s">
        <v>480</v>
      </c>
      <c r="N71" s="146">
        <v>45684</v>
      </c>
      <c r="O71" s="147" t="s">
        <v>125</v>
      </c>
      <c r="P71" s="145" t="s">
        <v>126</v>
      </c>
      <c r="Q71" s="145" t="s">
        <v>126</v>
      </c>
      <c r="R71" s="145" t="s">
        <v>127</v>
      </c>
      <c r="S71" s="147" t="s">
        <v>128</v>
      </c>
      <c r="T71" s="145" t="s">
        <v>129</v>
      </c>
      <c r="U71" s="145">
        <v>3440</v>
      </c>
      <c r="V71" s="145">
        <v>640</v>
      </c>
      <c r="W71" s="145">
        <v>99</v>
      </c>
      <c r="X71" s="145">
        <v>2024</v>
      </c>
      <c r="Y71" s="145">
        <v>84</v>
      </c>
      <c r="Z71" s="145">
        <v>0</v>
      </c>
      <c r="AA71" s="146" t="s">
        <v>122</v>
      </c>
      <c r="AB71" s="145" t="s">
        <v>481</v>
      </c>
      <c r="AC71" s="146">
        <v>45694</v>
      </c>
      <c r="AD71" s="149">
        <v>45714</v>
      </c>
      <c r="AE71" s="149">
        <v>45695</v>
      </c>
      <c r="AF71" s="153">
        <f t="shared" ref="AF71:AF102" si="9">AE71-AD71</f>
        <v>-19</v>
      </c>
      <c r="AG71" s="151">
        <f t="shared" ref="AG71:AG102" si="10">IF(AI71="SI",0,J71)</f>
        <v>6.32</v>
      </c>
      <c r="AH71" s="152">
        <f t="shared" ref="AH71:AH102" si="11">AG71*AF71</f>
        <v>-120.08000000000001</v>
      </c>
      <c r="AI71" s="153" t="s">
        <v>131</v>
      </c>
    </row>
    <row r="72" spans="1:35" x14ac:dyDescent="0.2">
      <c r="A72" s="145">
        <v>2025</v>
      </c>
      <c r="B72" s="145">
        <v>56</v>
      </c>
      <c r="C72" s="146">
        <v>45686</v>
      </c>
      <c r="D72" s="147" t="s">
        <v>482</v>
      </c>
      <c r="E72" s="146">
        <v>45684</v>
      </c>
      <c r="F72" s="147" t="s">
        <v>483</v>
      </c>
      <c r="G72" s="148">
        <v>2.65</v>
      </c>
      <c r="H72" s="148">
        <v>0.24</v>
      </c>
      <c r="I72" s="145" t="s">
        <v>121</v>
      </c>
      <c r="J72" s="148">
        <f t="shared" si="8"/>
        <v>2.41</v>
      </c>
      <c r="K72" s="145" t="s">
        <v>122</v>
      </c>
      <c r="L72" s="145" t="s">
        <v>182</v>
      </c>
      <c r="M72" s="145" t="s">
        <v>484</v>
      </c>
      <c r="N72" s="146">
        <v>45684</v>
      </c>
      <c r="O72" s="147" t="s">
        <v>125</v>
      </c>
      <c r="P72" s="145" t="s">
        <v>126</v>
      </c>
      <c r="Q72" s="145" t="s">
        <v>126</v>
      </c>
      <c r="R72" s="145" t="s">
        <v>127</v>
      </c>
      <c r="S72" s="147" t="s">
        <v>128</v>
      </c>
      <c r="T72" s="145" t="s">
        <v>129</v>
      </c>
      <c r="U72" s="145">
        <v>3440</v>
      </c>
      <c r="V72" s="145">
        <v>640</v>
      </c>
      <c r="W72" s="145">
        <v>99</v>
      </c>
      <c r="X72" s="145">
        <v>2024</v>
      </c>
      <c r="Y72" s="145">
        <v>80</v>
      </c>
      <c r="Z72" s="145">
        <v>0</v>
      </c>
      <c r="AA72" s="146" t="s">
        <v>122</v>
      </c>
      <c r="AB72" s="145" t="s">
        <v>485</v>
      </c>
      <c r="AC72" s="146">
        <v>45694</v>
      </c>
      <c r="AD72" s="149">
        <v>45714</v>
      </c>
      <c r="AE72" s="149">
        <v>45695</v>
      </c>
      <c r="AF72" s="153">
        <f t="shared" si="9"/>
        <v>-19</v>
      </c>
      <c r="AG72" s="151">
        <f t="shared" si="10"/>
        <v>2.41</v>
      </c>
      <c r="AH72" s="152">
        <f t="shared" si="11"/>
        <v>-45.790000000000006</v>
      </c>
      <c r="AI72" s="153" t="s">
        <v>131</v>
      </c>
    </row>
    <row r="73" spans="1:35" x14ac:dyDescent="0.2">
      <c r="A73" s="145">
        <v>2025</v>
      </c>
      <c r="B73" s="145">
        <v>57</v>
      </c>
      <c r="C73" s="146">
        <v>45686</v>
      </c>
      <c r="D73" s="147" t="s">
        <v>486</v>
      </c>
      <c r="E73" s="146">
        <v>45684</v>
      </c>
      <c r="F73" s="147" t="s">
        <v>487</v>
      </c>
      <c r="G73" s="148">
        <v>63.47</v>
      </c>
      <c r="H73" s="148">
        <v>5.76</v>
      </c>
      <c r="I73" s="145" t="s">
        <v>121</v>
      </c>
      <c r="J73" s="148">
        <f t="shared" si="8"/>
        <v>57.71</v>
      </c>
      <c r="K73" s="145" t="s">
        <v>122</v>
      </c>
      <c r="L73" s="145" t="s">
        <v>182</v>
      </c>
      <c r="M73" s="145" t="s">
        <v>488</v>
      </c>
      <c r="N73" s="146">
        <v>45684</v>
      </c>
      <c r="O73" s="147" t="s">
        <v>125</v>
      </c>
      <c r="P73" s="145" t="s">
        <v>126</v>
      </c>
      <c r="Q73" s="145" t="s">
        <v>126</v>
      </c>
      <c r="R73" s="145" t="s">
        <v>127</v>
      </c>
      <c r="S73" s="147" t="s">
        <v>128</v>
      </c>
      <c r="T73" s="145" t="s">
        <v>129</v>
      </c>
      <c r="U73" s="145">
        <v>3440</v>
      </c>
      <c r="V73" s="145">
        <v>640</v>
      </c>
      <c r="W73" s="145">
        <v>99</v>
      </c>
      <c r="X73" s="145">
        <v>2024</v>
      </c>
      <c r="Y73" s="145">
        <v>81</v>
      </c>
      <c r="Z73" s="145">
        <v>0</v>
      </c>
      <c r="AA73" s="146" t="s">
        <v>122</v>
      </c>
      <c r="AB73" s="145" t="s">
        <v>489</v>
      </c>
      <c r="AC73" s="146">
        <v>45694</v>
      </c>
      <c r="AD73" s="149">
        <v>45714</v>
      </c>
      <c r="AE73" s="149">
        <v>45695</v>
      </c>
      <c r="AF73" s="153">
        <f t="shared" si="9"/>
        <v>-19</v>
      </c>
      <c r="AG73" s="151">
        <f t="shared" si="10"/>
        <v>57.71</v>
      </c>
      <c r="AH73" s="152">
        <f t="shared" si="11"/>
        <v>-1096.49</v>
      </c>
      <c r="AI73" s="153" t="s">
        <v>131</v>
      </c>
    </row>
    <row r="74" spans="1:35" x14ac:dyDescent="0.2">
      <c r="A74" s="145">
        <v>2025</v>
      </c>
      <c r="B74" s="145">
        <v>58</v>
      </c>
      <c r="C74" s="146">
        <v>45686</v>
      </c>
      <c r="D74" s="147" t="s">
        <v>490</v>
      </c>
      <c r="E74" s="146">
        <v>45684</v>
      </c>
      <c r="F74" s="147" t="s">
        <v>491</v>
      </c>
      <c r="G74" s="148">
        <v>7.04</v>
      </c>
      <c r="H74" s="148">
        <v>0.64</v>
      </c>
      <c r="I74" s="145" t="s">
        <v>121</v>
      </c>
      <c r="J74" s="148">
        <f t="shared" si="8"/>
        <v>6.4</v>
      </c>
      <c r="K74" s="145" t="s">
        <v>122</v>
      </c>
      <c r="L74" s="145" t="s">
        <v>182</v>
      </c>
      <c r="M74" s="145" t="s">
        <v>492</v>
      </c>
      <c r="N74" s="146">
        <v>45684</v>
      </c>
      <c r="O74" s="147" t="s">
        <v>125</v>
      </c>
      <c r="P74" s="145" t="s">
        <v>126</v>
      </c>
      <c r="Q74" s="145" t="s">
        <v>126</v>
      </c>
      <c r="R74" s="145" t="s">
        <v>127</v>
      </c>
      <c r="S74" s="147" t="s">
        <v>128</v>
      </c>
      <c r="T74" s="145" t="s">
        <v>129</v>
      </c>
      <c r="U74" s="145">
        <v>3440</v>
      </c>
      <c r="V74" s="145">
        <v>640</v>
      </c>
      <c r="W74" s="145">
        <v>99</v>
      </c>
      <c r="X74" s="145">
        <v>2024</v>
      </c>
      <c r="Y74" s="145">
        <v>88</v>
      </c>
      <c r="Z74" s="145">
        <v>0</v>
      </c>
      <c r="AA74" s="146" t="s">
        <v>122</v>
      </c>
      <c r="AB74" s="145" t="s">
        <v>493</v>
      </c>
      <c r="AC74" s="146">
        <v>45694</v>
      </c>
      <c r="AD74" s="149">
        <v>45714</v>
      </c>
      <c r="AE74" s="149">
        <v>45695</v>
      </c>
      <c r="AF74" s="153">
        <f t="shared" si="9"/>
        <v>-19</v>
      </c>
      <c r="AG74" s="151">
        <f t="shared" si="10"/>
        <v>6.4</v>
      </c>
      <c r="AH74" s="152">
        <f t="shared" si="11"/>
        <v>-121.60000000000001</v>
      </c>
      <c r="AI74" s="153" t="s">
        <v>131</v>
      </c>
    </row>
    <row r="75" spans="1:35" x14ac:dyDescent="0.2">
      <c r="A75" s="145">
        <v>2025</v>
      </c>
      <c r="B75" s="145">
        <v>59</v>
      </c>
      <c r="C75" s="146">
        <v>45686</v>
      </c>
      <c r="D75" s="147" t="s">
        <v>494</v>
      </c>
      <c r="E75" s="146">
        <v>45684</v>
      </c>
      <c r="F75" s="147" t="s">
        <v>495</v>
      </c>
      <c r="G75" s="148">
        <v>13.4</v>
      </c>
      <c r="H75" s="148">
        <v>1.22</v>
      </c>
      <c r="I75" s="145" t="s">
        <v>121</v>
      </c>
      <c r="J75" s="148">
        <f t="shared" si="8"/>
        <v>12.18</v>
      </c>
      <c r="K75" s="145" t="s">
        <v>122</v>
      </c>
      <c r="L75" s="145" t="s">
        <v>182</v>
      </c>
      <c r="M75" s="145" t="s">
        <v>496</v>
      </c>
      <c r="N75" s="146">
        <v>45684</v>
      </c>
      <c r="O75" s="147" t="s">
        <v>125</v>
      </c>
      <c r="P75" s="145" t="s">
        <v>126</v>
      </c>
      <c r="Q75" s="145" t="s">
        <v>126</v>
      </c>
      <c r="R75" s="145" t="s">
        <v>127</v>
      </c>
      <c r="S75" s="147" t="s">
        <v>128</v>
      </c>
      <c r="T75" s="145" t="s">
        <v>129</v>
      </c>
      <c r="U75" s="145">
        <v>3440</v>
      </c>
      <c r="V75" s="145">
        <v>640</v>
      </c>
      <c r="W75" s="145">
        <v>99</v>
      </c>
      <c r="X75" s="145">
        <v>2024</v>
      </c>
      <c r="Y75" s="145">
        <v>83</v>
      </c>
      <c r="Z75" s="145">
        <v>0</v>
      </c>
      <c r="AA75" s="146" t="s">
        <v>122</v>
      </c>
      <c r="AB75" s="145" t="s">
        <v>130</v>
      </c>
      <c r="AC75" s="146">
        <v>45694</v>
      </c>
      <c r="AD75" s="149">
        <v>45714</v>
      </c>
      <c r="AE75" s="149">
        <v>45695</v>
      </c>
      <c r="AF75" s="153">
        <f t="shared" si="9"/>
        <v>-19</v>
      </c>
      <c r="AG75" s="151">
        <f t="shared" si="10"/>
        <v>12.18</v>
      </c>
      <c r="AH75" s="152">
        <f t="shared" si="11"/>
        <v>-231.42</v>
      </c>
      <c r="AI75" s="153" t="s">
        <v>131</v>
      </c>
    </row>
    <row r="76" spans="1:35" x14ac:dyDescent="0.2">
      <c r="A76" s="145">
        <v>2025</v>
      </c>
      <c r="B76" s="145">
        <v>60</v>
      </c>
      <c r="C76" s="146">
        <v>45686</v>
      </c>
      <c r="D76" s="147" t="s">
        <v>497</v>
      </c>
      <c r="E76" s="146">
        <v>45684</v>
      </c>
      <c r="F76" s="147" t="s">
        <v>498</v>
      </c>
      <c r="G76" s="148">
        <v>3.49</v>
      </c>
      <c r="H76" s="148">
        <v>0.32</v>
      </c>
      <c r="I76" s="145" t="s">
        <v>121</v>
      </c>
      <c r="J76" s="148">
        <f t="shared" si="8"/>
        <v>3.1700000000000004</v>
      </c>
      <c r="K76" s="145" t="s">
        <v>122</v>
      </c>
      <c r="L76" s="145" t="s">
        <v>182</v>
      </c>
      <c r="M76" s="145" t="s">
        <v>499</v>
      </c>
      <c r="N76" s="146">
        <v>45684</v>
      </c>
      <c r="O76" s="147" t="s">
        <v>125</v>
      </c>
      <c r="P76" s="145" t="s">
        <v>126</v>
      </c>
      <c r="Q76" s="145" t="s">
        <v>126</v>
      </c>
      <c r="R76" s="145" t="s">
        <v>127</v>
      </c>
      <c r="S76" s="147" t="s">
        <v>128</v>
      </c>
      <c r="T76" s="145" t="s">
        <v>129</v>
      </c>
      <c r="U76" s="145">
        <v>3440</v>
      </c>
      <c r="V76" s="145">
        <v>640</v>
      </c>
      <c r="W76" s="145">
        <v>99</v>
      </c>
      <c r="X76" s="145">
        <v>2024</v>
      </c>
      <c r="Y76" s="145">
        <v>89</v>
      </c>
      <c r="Z76" s="145">
        <v>0</v>
      </c>
      <c r="AA76" s="146" t="s">
        <v>122</v>
      </c>
      <c r="AB76" s="145" t="s">
        <v>500</v>
      </c>
      <c r="AC76" s="146">
        <v>45694</v>
      </c>
      <c r="AD76" s="149">
        <v>45714</v>
      </c>
      <c r="AE76" s="149">
        <v>45695</v>
      </c>
      <c r="AF76" s="153">
        <f t="shared" si="9"/>
        <v>-19</v>
      </c>
      <c r="AG76" s="151">
        <f t="shared" si="10"/>
        <v>3.1700000000000004</v>
      </c>
      <c r="AH76" s="152">
        <f t="shared" si="11"/>
        <v>-60.230000000000004</v>
      </c>
      <c r="AI76" s="153" t="s">
        <v>131</v>
      </c>
    </row>
    <row r="77" spans="1:35" x14ac:dyDescent="0.2">
      <c r="A77" s="145">
        <v>2025</v>
      </c>
      <c r="B77" s="145">
        <v>61</v>
      </c>
      <c r="C77" s="146">
        <v>45686</v>
      </c>
      <c r="D77" s="147" t="s">
        <v>501</v>
      </c>
      <c r="E77" s="146">
        <v>45684</v>
      </c>
      <c r="F77" s="147" t="s">
        <v>502</v>
      </c>
      <c r="G77" s="148">
        <v>2.65</v>
      </c>
      <c r="H77" s="148">
        <v>0.24</v>
      </c>
      <c r="I77" s="145" t="s">
        <v>121</v>
      </c>
      <c r="J77" s="148">
        <f t="shared" si="8"/>
        <v>2.41</v>
      </c>
      <c r="K77" s="145" t="s">
        <v>122</v>
      </c>
      <c r="L77" s="145" t="s">
        <v>182</v>
      </c>
      <c r="M77" s="145" t="s">
        <v>503</v>
      </c>
      <c r="N77" s="146">
        <v>45684</v>
      </c>
      <c r="O77" s="147" t="s">
        <v>125</v>
      </c>
      <c r="P77" s="145" t="s">
        <v>126</v>
      </c>
      <c r="Q77" s="145" t="s">
        <v>126</v>
      </c>
      <c r="R77" s="145" t="s">
        <v>127</v>
      </c>
      <c r="S77" s="147" t="s">
        <v>128</v>
      </c>
      <c r="T77" s="145" t="s">
        <v>129</v>
      </c>
      <c r="U77" s="145">
        <v>3440</v>
      </c>
      <c r="V77" s="145">
        <v>640</v>
      </c>
      <c r="W77" s="145">
        <v>99</v>
      </c>
      <c r="X77" s="145">
        <v>2024</v>
      </c>
      <c r="Y77" s="145">
        <v>87</v>
      </c>
      <c r="Z77" s="145">
        <v>0</v>
      </c>
      <c r="AA77" s="146" t="s">
        <v>122</v>
      </c>
      <c r="AB77" s="145" t="s">
        <v>504</v>
      </c>
      <c r="AC77" s="146">
        <v>45694</v>
      </c>
      <c r="AD77" s="149">
        <v>45714</v>
      </c>
      <c r="AE77" s="149">
        <v>45695</v>
      </c>
      <c r="AF77" s="153">
        <f t="shared" si="9"/>
        <v>-19</v>
      </c>
      <c r="AG77" s="151">
        <f t="shared" si="10"/>
        <v>2.41</v>
      </c>
      <c r="AH77" s="152">
        <f t="shared" si="11"/>
        <v>-45.790000000000006</v>
      </c>
      <c r="AI77" s="153" t="s">
        <v>131</v>
      </c>
    </row>
    <row r="78" spans="1:35" x14ac:dyDescent="0.2">
      <c r="A78" s="145">
        <v>2025</v>
      </c>
      <c r="B78" s="145">
        <v>62</v>
      </c>
      <c r="C78" s="146">
        <v>45686</v>
      </c>
      <c r="D78" s="147" t="s">
        <v>505</v>
      </c>
      <c r="E78" s="146">
        <v>45680</v>
      </c>
      <c r="F78" s="147" t="s">
        <v>506</v>
      </c>
      <c r="G78" s="148">
        <v>400</v>
      </c>
      <c r="H78" s="148">
        <v>0</v>
      </c>
      <c r="I78" s="145" t="s">
        <v>131</v>
      </c>
      <c r="J78" s="148">
        <f t="shared" si="8"/>
        <v>400</v>
      </c>
      <c r="K78" s="145" t="s">
        <v>507</v>
      </c>
      <c r="L78" s="145" t="s">
        <v>182</v>
      </c>
      <c r="M78" s="145" t="s">
        <v>508</v>
      </c>
      <c r="N78" s="146">
        <v>45680</v>
      </c>
      <c r="O78" s="147" t="s">
        <v>509</v>
      </c>
      <c r="P78" s="145" t="s">
        <v>510</v>
      </c>
      <c r="Q78" s="145" t="s">
        <v>511</v>
      </c>
      <c r="R78" s="145" t="s">
        <v>139</v>
      </c>
      <c r="S78" s="147" t="s">
        <v>140</v>
      </c>
      <c r="T78" s="145" t="s">
        <v>238</v>
      </c>
      <c r="U78" s="145">
        <v>680</v>
      </c>
      <c r="V78" s="145">
        <v>250</v>
      </c>
      <c r="W78" s="145">
        <v>1</v>
      </c>
      <c r="X78" s="145">
        <v>2025</v>
      </c>
      <c r="Y78" s="145">
        <v>358</v>
      </c>
      <c r="Z78" s="145">
        <v>0</v>
      </c>
      <c r="AA78" s="146" t="s">
        <v>122</v>
      </c>
      <c r="AB78" s="145" t="s">
        <v>512</v>
      </c>
      <c r="AC78" s="146">
        <v>45712</v>
      </c>
      <c r="AD78" s="149">
        <v>45710</v>
      </c>
      <c r="AE78" s="149">
        <v>45712</v>
      </c>
      <c r="AF78" s="153">
        <f t="shared" si="9"/>
        <v>2</v>
      </c>
      <c r="AG78" s="151">
        <f t="shared" si="10"/>
        <v>400</v>
      </c>
      <c r="AH78" s="152">
        <f t="shared" si="11"/>
        <v>800</v>
      </c>
      <c r="AI78" s="153" t="s">
        <v>131</v>
      </c>
    </row>
    <row r="79" spans="1:35" x14ac:dyDescent="0.2">
      <c r="A79" s="145">
        <v>2025</v>
      </c>
      <c r="B79" s="145">
        <v>63</v>
      </c>
      <c r="C79" s="146">
        <v>45686</v>
      </c>
      <c r="D79" s="147" t="s">
        <v>513</v>
      </c>
      <c r="E79" s="146">
        <v>45684</v>
      </c>
      <c r="F79" s="147" t="s">
        <v>514</v>
      </c>
      <c r="G79" s="148">
        <v>132.26</v>
      </c>
      <c r="H79" s="148">
        <v>12.01</v>
      </c>
      <c r="I79" s="145" t="s">
        <v>121</v>
      </c>
      <c r="J79" s="148">
        <f t="shared" si="8"/>
        <v>120.24999999999999</v>
      </c>
      <c r="K79" s="145" t="s">
        <v>122</v>
      </c>
      <c r="L79" s="145" t="s">
        <v>182</v>
      </c>
      <c r="M79" s="145" t="s">
        <v>515</v>
      </c>
      <c r="N79" s="146">
        <v>45684</v>
      </c>
      <c r="O79" s="147" t="s">
        <v>125</v>
      </c>
      <c r="P79" s="145" t="s">
        <v>126</v>
      </c>
      <c r="Q79" s="145" t="s">
        <v>126</v>
      </c>
      <c r="R79" s="145" t="s">
        <v>127</v>
      </c>
      <c r="S79" s="147" t="s">
        <v>128</v>
      </c>
      <c r="T79" s="145" t="s">
        <v>129</v>
      </c>
      <c r="U79" s="145">
        <v>3440</v>
      </c>
      <c r="V79" s="145">
        <v>640</v>
      </c>
      <c r="W79" s="145">
        <v>99</v>
      </c>
      <c r="X79" s="145">
        <v>2024</v>
      </c>
      <c r="Y79" s="145">
        <v>85</v>
      </c>
      <c r="Z79" s="145">
        <v>0</v>
      </c>
      <c r="AA79" s="146" t="s">
        <v>122</v>
      </c>
      <c r="AB79" s="145" t="s">
        <v>516</v>
      </c>
      <c r="AC79" s="146">
        <v>45694</v>
      </c>
      <c r="AD79" s="149">
        <v>45714</v>
      </c>
      <c r="AE79" s="149">
        <v>45695</v>
      </c>
      <c r="AF79" s="153">
        <f t="shared" si="9"/>
        <v>-19</v>
      </c>
      <c r="AG79" s="151">
        <f t="shared" si="10"/>
        <v>120.24999999999999</v>
      </c>
      <c r="AH79" s="152">
        <f t="shared" si="11"/>
        <v>-2284.7499999999995</v>
      </c>
      <c r="AI79" s="153" t="s">
        <v>131</v>
      </c>
    </row>
    <row r="80" spans="1:35" x14ac:dyDescent="0.2">
      <c r="A80" s="145">
        <v>2025</v>
      </c>
      <c r="B80" s="145">
        <v>64</v>
      </c>
      <c r="C80" s="146">
        <v>45686</v>
      </c>
      <c r="D80" s="147" t="s">
        <v>517</v>
      </c>
      <c r="E80" s="146">
        <v>45684</v>
      </c>
      <c r="F80" s="147" t="s">
        <v>518</v>
      </c>
      <c r="G80" s="148">
        <v>35.479999999999997</v>
      </c>
      <c r="H80" s="148">
        <v>3.47</v>
      </c>
      <c r="I80" s="145" t="s">
        <v>131</v>
      </c>
      <c r="J80" s="148">
        <f t="shared" si="8"/>
        <v>35.479999999999997</v>
      </c>
      <c r="K80" s="145" t="s">
        <v>122</v>
      </c>
      <c r="L80" s="145" t="s">
        <v>182</v>
      </c>
      <c r="M80" s="145" t="s">
        <v>519</v>
      </c>
      <c r="N80" s="146">
        <v>45684</v>
      </c>
      <c r="O80" s="147" t="s">
        <v>125</v>
      </c>
      <c r="P80" s="145" t="s">
        <v>126</v>
      </c>
      <c r="Q80" s="145" t="s">
        <v>126</v>
      </c>
      <c r="R80" s="145" t="s">
        <v>127</v>
      </c>
      <c r="S80" s="147" t="s">
        <v>128</v>
      </c>
      <c r="T80" s="145" t="s">
        <v>129</v>
      </c>
      <c r="U80" s="145">
        <v>3440</v>
      </c>
      <c r="V80" s="145">
        <v>640</v>
      </c>
      <c r="W80" s="145">
        <v>99</v>
      </c>
      <c r="X80" s="145">
        <v>2024</v>
      </c>
      <c r="Y80" s="145">
        <v>82</v>
      </c>
      <c r="Z80" s="145">
        <v>0</v>
      </c>
      <c r="AA80" s="146" t="s">
        <v>122</v>
      </c>
      <c r="AB80" s="145" t="s">
        <v>520</v>
      </c>
      <c r="AC80" s="146">
        <v>45694</v>
      </c>
      <c r="AD80" s="149">
        <v>45714</v>
      </c>
      <c r="AE80" s="149">
        <v>45695</v>
      </c>
      <c r="AF80" s="153">
        <f t="shared" si="9"/>
        <v>-19</v>
      </c>
      <c r="AG80" s="151">
        <f t="shared" si="10"/>
        <v>35.479999999999997</v>
      </c>
      <c r="AH80" s="152">
        <f t="shared" si="11"/>
        <v>-674.11999999999989</v>
      </c>
      <c r="AI80" s="153" t="s">
        <v>131</v>
      </c>
    </row>
    <row r="81" spans="1:35" x14ac:dyDescent="0.2">
      <c r="A81" s="145">
        <v>2025</v>
      </c>
      <c r="B81" s="145">
        <v>65</v>
      </c>
      <c r="C81" s="146">
        <v>45688</v>
      </c>
      <c r="D81" s="147" t="s">
        <v>521</v>
      </c>
      <c r="E81" s="146">
        <v>45686</v>
      </c>
      <c r="F81" s="147" t="s">
        <v>522</v>
      </c>
      <c r="G81" s="148">
        <v>469.7</v>
      </c>
      <c r="H81" s="148">
        <v>84.7</v>
      </c>
      <c r="I81" s="145" t="s">
        <v>121</v>
      </c>
      <c r="J81" s="148">
        <f t="shared" si="8"/>
        <v>385</v>
      </c>
      <c r="K81" s="145" t="s">
        <v>523</v>
      </c>
      <c r="L81" s="145" t="s">
        <v>182</v>
      </c>
      <c r="M81" s="145" t="s">
        <v>524</v>
      </c>
      <c r="N81" s="146">
        <v>45687</v>
      </c>
      <c r="O81" s="147" t="s">
        <v>525</v>
      </c>
      <c r="P81" s="145" t="s">
        <v>526</v>
      </c>
      <c r="Q81" s="145" t="s">
        <v>526</v>
      </c>
      <c r="R81" s="145" t="s">
        <v>139</v>
      </c>
      <c r="S81" s="147" t="s">
        <v>140</v>
      </c>
      <c r="T81" s="145" t="s">
        <v>527</v>
      </c>
      <c r="U81" s="145">
        <v>2030</v>
      </c>
      <c r="V81" s="145">
        <v>460</v>
      </c>
      <c r="W81" s="145">
        <v>99</v>
      </c>
      <c r="X81" s="145">
        <v>2025</v>
      </c>
      <c r="Y81" s="145">
        <v>40</v>
      </c>
      <c r="Z81" s="145">
        <v>0</v>
      </c>
      <c r="AA81" s="146" t="s">
        <v>122</v>
      </c>
      <c r="AB81" s="145" t="s">
        <v>211</v>
      </c>
      <c r="AC81" s="146">
        <v>45712</v>
      </c>
      <c r="AD81" s="149">
        <v>45717</v>
      </c>
      <c r="AE81" s="149">
        <v>45712</v>
      </c>
      <c r="AF81" s="153">
        <f t="shared" si="9"/>
        <v>-5</v>
      </c>
      <c r="AG81" s="151">
        <f t="shared" si="10"/>
        <v>385</v>
      </c>
      <c r="AH81" s="152">
        <f t="shared" si="11"/>
        <v>-1925</v>
      </c>
      <c r="AI81" s="153" t="s">
        <v>131</v>
      </c>
    </row>
    <row r="82" spans="1:35" x14ac:dyDescent="0.2">
      <c r="A82" s="145">
        <v>2025</v>
      </c>
      <c r="B82" s="145">
        <v>66</v>
      </c>
      <c r="C82" s="146">
        <v>45694</v>
      </c>
      <c r="D82" s="147" t="s">
        <v>528</v>
      </c>
      <c r="E82" s="146">
        <v>45688</v>
      </c>
      <c r="F82" s="147" t="s">
        <v>529</v>
      </c>
      <c r="G82" s="148">
        <v>561.20000000000005</v>
      </c>
      <c r="H82" s="148">
        <v>101.2</v>
      </c>
      <c r="I82" s="145" t="s">
        <v>121</v>
      </c>
      <c r="J82" s="148">
        <f t="shared" si="8"/>
        <v>460.00000000000006</v>
      </c>
      <c r="K82" s="145" t="s">
        <v>530</v>
      </c>
      <c r="L82" s="145" t="s">
        <v>182</v>
      </c>
      <c r="M82" s="145" t="s">
        <v>531</v>
      </c>
      <c r="N82" s="146">
        <v>45693</v>
      </c>
      <c r="O82" s="147" t="s">
        <v>532</v>
      </c>
      <c r="P82" s="145" t="s">
        <v>533</v>
      </c>
      <c r="Q82" s="145" t="s">
        <v>533</v>
      </c>
      <c r="R82" s="145" t="s">
        <v>139</v>
      </c>
      <c r="S82" s="147" t="s">
        <v>140</v>
      </c>
      <c r="T82" s="145" t="s">
        <v>534</v>
      </c>
      <c r="U82" s="145">
        <v>20</v>
      </c>
      <c r="V82" s="145">
        <v>50</v>
      </c>
      <c r="W82" s="145">
        <v>1</v>
      </c>
      <c r="X82" s="145">
        <v>2025</v>
      </c>
      <c r="Y82" s="145">
        <v>42</v>
      </c>
      <c r="Z82" s="145">
        <v>0</v>
      </c>
      <c r="AA82" s="146" t="s">
        <v>122</v>
      </c>
      <c r="AB82" s="145" t="s">
        <v>214</v>
      </c>
      <c r="AC82" s="146">
        <v>45712</v>
      </c>
      <c r="AD82" s="149">
        <v>45723</v>
      </c>
      <c r="AE82" s="149">
        <v>45712</v>
      </c>
      <c r="AF82" s="153">
        <f t="shared" si="9"/>
        <v>-11</v>
      </c>
      <c r="AG82" s="151">
        <f t="shared" si="10"/>
        <v>460.00000000000006</v>
      </c>
      <c r="AH82" s="152">
        <f t="shared" si="11"/>
        <v>-5060.0000000000009</v>
      </c>
      <c r="AI82" s="153" t="s">
        <v>131</v>
      </c>
    </row>
    <row r="83" spans="1:35" x14ac:dyDescent="0.2">
      <c r="A83" s="145">
        <v>2025</v>
      </c>
      <c r="B83" s="145">
        <v>67</v>
      </c>
      <c r="C83" s="146">
        <v>45694</v>
      </c>
      <c r="D83" s="147" t="s">
        <v>535</v>
      </c>
      <c r="E83" s="146">
        <v>45688</v>
      </c>
      <c r="F83" s="147" t="s">
        <v>536</v>
      </c>
      <c r="G83" s="148">
        <v>59</v>
      </c>
      <c r="H83" s="148">
        <v>10.64</v>
      </c>
      <c r="I83" s="145" t="s">
        <v>131</v>
      </c>
      <c r="J83" s="148">
        <f t="shared" si="8"/>
        <v>59</v>
      </c>
      <c r="K83" s="145" t="s">
        <v>225</v>
      </c>
      <c r="L83" s="145" t="s">
        <v>182</v>
      </c>
      <c r="M83" s="145" t="s">
        <v>537</v>
      </c>
      <c r="N83" s="146">
        <v>45693</v>
      </c>
      <c r="O83" s="147" t="s">
        <v>227</v>
      </c>
      <c r="P83" s="145" t="s">
        <v>228</v>
      </c>
      <c r="Q83" s="145" t="s">
        <v>228</v>
      </c>
      <c r="R83" s="145" t="s">
        <v>127</v>
      </c>
      <c r="S83" s="147" t="s">
        <v>128</v>
      </c>
      <c r="T83" s="145" t="s">
        <v>229</v>
      </c>
      <c r="U83" s="145">
        <v>1890</v>
      </c>
      <c r="V83" s="145">
        <v>410</v>
      </c>
      <c r="W83" s="145">
        <v>3</v>
      </c>
      <c r="X83" s="145">
        <v>2025</v>
      </c>
      <c r="Y83" s="145">
        <v>52</v>
      </c>
      <c r="Z83" s="145">
        <v>0</v>
      </c>
      <c r="AA83" s="146" t="s">
        <v>122</v>
      </c>
      <c r="AB83" s="145" t="s">
        <v>538</v>
      </c>
      <c r="AC83" s="146">
        <v>45712</v>
      </c>
      <c r="AD83" s="149">
        <v>45723</v>
      </c>
      <c r="AE83" s="149">
        <v>45712</v>
      </c>
      <c r="AF83" s="153">
        <f t="shared" si="9"/>
        <v>-11</v>
      </c>
      <c r="AG83" s="151">
        <f t="shared" si="10"/>
        <v>59</v>
      </c>
      <c r="AH83" s="152">
        <f t="shared" si="11"/>
        <v>-649</v>
      </c>
      <c r="AI83" s="153" t="s">
        <v>131</v>
      </c>
    </row>
    <row r="84" spans="1:35" x14ac:dyDescent="0.2">
      <c r="A84" s="145">
        <v>2025</v>
      </c>
      <c r="B84" s="145">
        <v>67</v>
      </c>
      <c r="C84" s="146">
        <v>45694</v>
      </c>
      <c r="D84" s="147" t="s">
        <v>535</v>
      </c>
      <c r="E84" s="146">
        <v>45688</v>
      </c>
      <c r="F84" s="147" t="s">
        <v>536</v>
      </c>
      <c r="G84" s="148">
        <v>547.85</v>
      </c>
      <c r="H84" s="148">
        <v>98.79</v>
      </c>
      <c r="I84" s="145" t="s">
        <v>131</v>
      </c>
      <c r="J84" s="148">
        <f t="shared" si="8"/>
        <v>547.85</v>
      </c>
      <c r="K84" s="145" t="s">
        <v>225</v>
      </c>
      <c r="L84" s="145" t="s">
        <v>182</v>
      </c>
      <c r="M84" s="145" t="s">
        <v>537</v>
      </c>
      <c r="N84" s="146">
        <v>45693</v>
      </c>
      <c r="O84" s="147" t="s">
        <v>227</v>
      </c>
      <c r="P84" s="145" t="s">
        <v>228</v>
      </c>
      <c r="Q84" s="145" t="s">
        <v>228</v>
      </c>
      <c r="R84" s="145" t="s">
        <v>127</v>
      </c>
      <c r="S84" s="147" t="s">
        <v>128</v>
      </c>
      <c r="T84" s="145" t="s">
        <v>229</v>
      </c>
      <c r="U84" s="145">
        <v>1890</v>
      </c>
      <c r="V84" s="145">
        <v>410</v>
      </c>
      <c r="W84" s="145">
        <v>99</v>
      </c>
      <c r="X84" s="145">
        <v>2025</v>
      </c>
      <c r="Y84" s="145">
        <v>53</v>
      </c>
      <c r="Z84" s="145">
        <v>0</v>
      </c>
      <c r="AA84" s="146" t="s">
        <v>122</v>
      </c>
      <c r="AB84" s="145" t="s">
        <v>539</v>
      </c>
      <c r="AC84" s="146">
        <v>45712</v>
      </c>
      <c r="AD84" s="149">
        <v>45723</v>
      </c>
      <c r="AE84" s="149">
        <v>45712</v>
      </c>
      <c r="AF84" s="153">
        <f t="shared" si="9"/>
        <v>-11</v>
      </c>
      <c r="AG84" s="151">
        <f t="shared" si="10"/>
        <v>547.85</v>
      </c>
      <c r="AH84" s="152">
        <f t="shared" si="11"/>
        <v>-6026.35</v>
      </c>
      <c r="AI84" s="153" t="s">
        <v>131</v>
      </c>
    </row>
    <row r="85" spans="1:35" x14ac:dyDescent="0.2">
      <c r="A85" s="145">
        <v>2025</v>
      </c>
      <c r="B85" s="145">
        <v>68</v>
      </c>
      <c r="C85" s="146">
        <v>45694</v>
      </c>
      <c r="D85" s="147" t="s">
        <v>540</v>
      </c>
      <c r="E85" s="146">
        <v>45688</v>
      </c>
      <c r="F85" s="147" t="s">
        <v>541</v>
      </c>
      <c r="G85" s="148">
        <v>16444.419999999998</v>
      </c>
      <c r="H85" s="148">
        <v>1494.95</v>
      </c>
      <c r="I85" s="145" t="s">
        <v>121</v>
      </c>
      <c r="J85" s="148">
        <f t="shared" si="8"/>
        <v>14949.469999999998</v>
      </c>
      <c r="K85" s="145" t="s">
        <v>122</v>
      </c>
      <c r="L85" s="145" t="s">
        <v>182</v>
      </c>
      <c r="M85" s="145" t="s">
        <v>542</v>
      </c>
      <c r="N85" s="146">
        <v>45688</v>
      </c>
      <c r="O85" s="147" t="s">
        <v>184</v>
      </c>
      <c r="P85" s="145" t="s">
        <v>185</v>
      </c>
      <c r="Q85" s="145"/>
      <c r="R85" s="145" t="s">
        <v>127</v>
      </c>
      <c r="S85" s="147" t="s">
        <v>128</v>
      </c>
      <c r="T85" s="145" t="s">
        <v>186</v>
      </c>
      <c r="U85" s="145">
        <v>3550</v>
      </c>
      <c r="V85" s="145">
        <v>671</v>
      </c>
      <c r="W85" s="145">
        <v>99</v>
      </c>
      <c r="X85" s="145">
        <v>2025</v>
      </c>
      <c r="Y85" s="145">
        <v>54</v>
      </c>
      <c r="Z85" s="145">
        <v>0</v>
      </c>
      <c r="AA85" s="146" t="s">
        <v>122</v>
      </c>
      <c r="AB85" s="145" t="s">
        <v>543</v>
      </c>
      <c r="AC85" s="146">
        <v>45709</v>
      </c>
      <c r="AD85" s="149">
        <v>45718</v>
      </c>
      <c r="AE85" s="149">
        <v>45709</v>
      </c>
      <c r="AF85" s="153">
        <f t="shared" si="9"/>
        <v>-9</v>
      </c>
      <c r="AG85" s="151">
        <f t="shared" si="10"/>
        <v>14949.469999999998</v>
      </c>
      <c r="AH85" s="152">
        <f t="shared" si="11"/>
        <v>-134545.22999999998</v>
      </c>
      <c r="AI85" s="153" t="s">
        <v>131</v>
      </c>
    </row>
    <row r="86" spans="1:35" x14ac:dyDescent="0.2">
      <c r="A86" s="145">
        <v>2025</v>
      </c>
      <c r="B86" s="145">
        <v>69</v>
      </c>
      <c r="C86" s="146">
        <v>45694</v>
      </c>
      <c r="D86" s="147" t="s">
        <v>544</v>
      </c>
      <c r="E86" s="146">
        <v>45684</v>
      </c>
      <c r="F86" s="147" t="s">
        <v>329</v>
      </c>
      <c r="G86" s="148">
        <v>2299.6999999999998</v>
      </c>
      <c r="H86" s="148">
        <v>414.7</v>
      </c>
      <c r="I86" s="145" t="s">
        <v>121</v>
      </c>
      <c r="J86" s="148">
        <f t="shared" si="8"/>
        <v>1884.9999999999998</v>
      </c>
      <c r="K86" s="145" t="s">
        <v>330</v>
      </c>
      <c r="L86" s="145" t="s">
        <v>182</v>
      </c>
      <c r="M86" s="145" t="s">
        <v>545</v>
      </c>
      <c r="N86" s="146">
        <v>45684</v>
      </c>
      <c r="O86" s="147" t="s">
        <v>332</v>
      </c>
      <c r="P86" s="145" t="s">
        <v>333</v>
      </c>
      <c r="Q86" s="145" t="s">
        <v>334</v>
      </c>
      <c r="R86" s="145" t="s">
        <v>127</v>
      </c>
      <c r="S86" s="147" t="s">
        <v>128</v>
      </c>
      <c r="T86" s="145" t="s">
        <v>285</v>
      </c>
      <c r="U86" s="145">
        <v>6130</v>
      </c>
      <c r="V86" s="145">
        <v>860</v>
      </c>
      <c r="W86" s="145">
        <v>1</v>
      </c>
      <c r="X86" s="145">
        <v>2024</v>
      </c>
      <c r="Y86" s="145">
        <v>280</v>
      </c>
      <c r="Z86" s="145">
        <v>0</v>
      </c>
      <c r="AA86" s="146" t="s">
        <v>122</v>
      </c>
      <c r="AB86" s="145" t="s">
        <v>335</v>
      </c>
      <c r="AC86" s="146">
        <v>45709</v>
      </c>
      <c r="AD86" s="149">
        <v>45714</v>
      </c>
      <c r="AE86" s="149">
        <v>45709</v>
      </c>
      <c r="AF86" s="153">
        <f t="shared" si="9"/>
        <v>-5</v>
      </c>
      <c r="AG86" s="151">
        <f t="shared" si="10"/>
        <v>1884.9999999999998</v>
      </c>
      <c r="AH86" s="152">
        <f t="shared" si="11"/>
        <v>-9424.9999999999982</v>
      </c>
      <c r="AI86" s="153" t="s">
        <v>131</v>
      </c>
    </row>
    <row r="87" spans="1:35" x14ac:dyDescent="0.2">
      <c r="A87" s="145">
        <v>2025</v>
      </c>
      <c r="B87" s="145">
        <v>70</v>
      </c>
      <c r="C87" s="146">
        <v>45694</v>
      </c>
      <c r="D87" s="147" t="s">
        <v>546</v>
      </c>
      <c r="E87" s="146">
        <v>45684</v>
      </c>
      <c r="F87" s="147" t="s">
        <v>547</v>
      </c>
      <c r="G87" s="148">
        <v>-2299.6999999999998</v>
      </c>
      <c r="H87" s="148">
        <v>-414.7</v>
      </c>
      <c r="I87" s="145" t="s">
        <v>121</v>
      </c>
      <c r="J87" s="148">
        <f t="shared" si="8"/>
        <v>-1884.9999999999998</v>
      </c>
      <c r="K87" s="145" t="s">
        <v>330</v>
      </c>
      <c r="L87" s="145" t="s">
        <v>182</v>
      </c>
      <c r="M87" s="145" t="s">
        <v>548</v>
      </c>
      <c r="N87" s="146">
        <v>45684</v>
      </c>
      <c r="O87" s="147" t="s">
        <v>332</v>
      </c>
      <c r="P87" s="145" t="s">
        <v>333</v>
      </c>
      <c r="Q87" s="145" t="s">
        <v>334</v>
      </c>
      <c r="R87" s="145" t="s">
        <v>127</v>
      </c>
      <c r="S87" s="147" t="s">
        <v>128</v>
      </c>
      <c r="T87" s="145" t="s">
        <v>285</v>
      </c>
      <c r="U87" s="145">
        <v>6130</v>
      </c>
      <c r="V87" s="145">
        <v>860</v>
      </c>
      <c r="W87" s="145">
        <v>1</v>
      </c>
      <c r="X87" s="145">
        <v>2024</v>
      </c>
      <c r="Y87" s="145">
        <v>280</v>
      </c>
      <c r="Z87" s="145">
        <v>0</v>
      </c>
      <c r="AA87" s="146" t="s">
        <v>122</v>
      </c>
      <c r="AB87" s="145" t="s">
        <v>335</v>
      </c>
      <c r="AC87" s="146">
        <v>45709</v>
      </c>
      <c r="AD87" s="149">
        <v>45714</v>
      </c>
      <c r="AE87" s="149">
        <v>45709</v>
      </c>
      <c r="AF87" s="153">
        <f t="shared" si="9"/>
        <v>-5</v>
      </c>
      <c r="AG87" s="151">
        <f t="shared" si="10"/>
        <v>-1884.9999999999998</v>
      </c>
      <c r="AH87" s="152">
        <f t="shared" si="11"/>
        <v>9424.9999999999982</v>
      </c>
      <c r="AI87" s="153" t="s">
        <v>131</v>
      </c>
    </row>
    <row r="88" spans="1:35" x14ac:dyDescent="0.2">
      <c r="A88" s="145">
        <v>2025</v>
      </c>
      <c r="B88" s="145">
        <v>71</v>
      </c>
      <c r="C88" s="146">
        <v>45694</v>
      </c>
      <c r="D88" s="147" t="s">
        <v>549</v>
      </c>
      <c r="E88" s="146">
        <v>45688</v>
      </c>
      <c r="F88" s="147" t="s">
        <v>550</v>
      </c>
      <c r="G88" s="148">
        <v>1028.29</v>
      </c>
      <c r="H88" s="148">
        <v>0</v>
      </c>
      <c r="I88" s="145" t="s">
        <v>121</v>
      </c>
      <c r="J88" s="148">
        <f t="shared" si="8"/>
        <v>1028.29</v>
      </c>
      <c r="K88" s="145" t="s">
        <v>551</v>
      </c>
      <c r="L88" s="145" t="s">
        <v>182</v>
      </c>
      <c r="M88" s="145" t="s">
        <v>552</v>
      </c>
      <c r="N88" s="146">
        <v>45688</v>
      </c>
      <c r="O88" s="147" t="s">
        <v>277</v>
      </c>
      <c r="P88" s="145" t="s">
        <v>278</v>
      </c>
      <c r="Q88" s="145" t="s">
        <v>278</v>
      </c>
      <c r="R88" s="145" t="s">
        <v>127</v>
      </c>
      <c r="S88" s="147" t="s">
        <v>128</v>
      </c>
      <c r="T88" s="145" t="s">
        <v>178</v>
      </c>
      <c r="U88" s="145">
        <v>2780</v>
      </c>
      <c r="V88" s="145">
        <v>571</v>
      </c>
      <c r="W88" s="145">
        <v>99</v>
      </c>
      <c r="X88" s="145">
        <v>2025</v>
      </c>
      <c r="Y88" s="145">
        <v>32</v>
      </c>
      <c r="Z88" s="145">
        <v>0</v>
      </c>
      <c r="AA88" s="146" t="s">
        <v>122</v>
      </c>
      <c r="AB88" s="145" t="s">
        <v>553</v>
      </c>
      <c r="AC88" s="146">
        <v>45729</v>
      </c>
      <c r="AD88" s="149">
        <v>45718</v>
      </c>
      <c r="AE88" s="149">
        <v>45729</v>
      </c>
      <c r="AF88" s="153">
        <f t="shared" si="9"/>
        <v>11</v>
      </c>
      <c r="AG88" s="151">
        <f t="shared" si="10"/>
        <v>1028.29</v>
      </c>
      <c r="AH88" s="152">
        <f t="shared" si="11"/>
        <v>11311.189999999999</v>
      </c>
      <c r="AI88" s="153" t="s">
        <v>131</v>
      </c>
    </row>
    <row r="89" spans="1:35" x14ac:dyDescent="0.2">
      <c r="A89" s="145">
        <v>2025</v>
      </c>
      <c r="B89" s="145">
        <v>71</v>
      </c>
      <c r="C89" s="146">
        <v>45694</v>
      </c>
      <c r="D89" s="147" t="s">
        <v>549</v>
      </c>
      <c r="E89" s="146">
        <v>45688</v>
      </c>
      <c r="F89" s="147" t="s">
        <v>550</v>
      </c>
      <c r="G89" s="148">
        <v>226.22</v>
      </c>
      <c r="H89" s="148">
        <v>226.22</v>
      </c>
      <c r="I89" s="145" t="s">
        <v>121</v>
      </c>
      <c r="J89" s="148">
        <f t="shared" si="8"/>
        <v>0</v>
      </c>
      <c r="K89" s="145" t="s">
        <v>551</v>
      </c>
      <c r="L89" s="145" t="s">
        <v>182</v>
      </c>
      <c r="M89" s="145" t="s">
        <v>552</v>
      </c>
      <c r="N89" s="146">
        <v>45688</v>
      </c>
      <c r="O89" s="147" t="s">
        <v>277</v>
      </c>
      <c r="P89" s="145" t="s">
        <v>278</v>
      </c>
      <c r="Q89" s="145" t="s">
        <v>278</v>
      </c>
      <c r="R89" s="145" t="s">
        <v>127</v>
      </c>
      <c r="S89" s="147" t="s">
        <v>128</v>
      </c>
      <c r="T89" s="145" t="s">
        <v>178</v>
      </c>
      <c r="U89" s="145">
        <v>2780</v>
      </c>
      <c r="V89" s="145">
        <v>571</v>
      </c>
      <c r="W89" s="145">
        <v>99</v>
      </c>
      <c r="X89" s="145">
        <v>2025</v>
      </c>
      <c r="Y89" s="145">
        <v>32</v>
      </c>
      <c r="Z89" s="145">
        <v>0</v>
      </c>
      <c r="AA89" s="146" t="s">
        <v>122</v>
      </c>
      <c r="AB89" s="145" t="s">
        <v>554</v>
      </c>
      <c r="AC89" s="146">
        <v>45729</v>
      </c>
      <c r="AD89" s="149">
        <v>45718</v>
      </c>
      <c r="AE89" s="149">
        <v>45729</v>
      </c>
      <c r="AF89" s="153">
        <f t="shared" si="9"/>
        <v>11</v>
      </c>
      <c r="AG89" s="151">
        <f t="shared" si="10"/>
        <v>0</v>
      </c>
      <c r="AH89" s="152">
        <f t="shared" si="11"/>
        <v>0</v>
      </c>
      <c r="AI89" s="153" t="s">
        <v>131</v>
      </c>
    </row>
    <row r="90" spans="1:35" x14ac:dyDescent="0.2">
      <c r="A90" s="145">
        <v>2025</v>
      </c>
      <c r="B90" s="145">
        <v>72</v>
      </c>
      <c r="C90" s="146">
        <v>45695</v>
      </c>
      <c r="D90" s="147" t="s">
        <v>171</v>
      </c>
      <c r="E90" s="146">
        <v>45694</v>
      </c>
      <c r="F90" s="147" t="s">
        <v>555</v>
      </c>
      <c r="G90" s="148">
        <v>427</v>
      </c>
      <c r="H90" s="148">
        <v>77</v>
      </c>
      <c r="I90" s="145" t="s">
        <v>121</v>
      </c>
      <c r="J90" s="148">
        <f t="shared" si="8"/>
        <v>350</v>
      </c>
      <c r="K90" s="145" t="s">
        <v>556</v>
      </c>
      <c r="L90" s="145" t="s">
        <v>182</v>
      </c>
      <c r="M90" s="145" t="s">
        <v>557</v>
      </c>
      <c r="N90" s="146">
        <v>45694</v>
      </c>
      <c r="O90" s="147" t="s">
        <v>558</v>
      </c>
      <c r="P90" s="145" t="s">
        <v>559</v>
      </c>
      <c r="Q90" s="145" t="s">
        <v>560</v>
      </c>
      <c r="R90" s="145" t="s">
        <v>127</v>
      </c>
      <c r="S90" s="147" t="s">
        <v>128</v>
      </c>
      <c r="T90" s="145" t="s">
        <v>561</v>
      </c>
      <c r="U90" s="145">
        <v>5750</v>
      </c>
      <c r="V90" s="145">
        <v>930</v>
      </c>
      <c r="W90" s="145">
        <v>2</v>
      </c>
      <c r="X90" s="145">
        <v>2025</v>
      </c>
      <c r="Y90" s="145">
        <v>33</v>
      </c>
      <c r="Z90" s="145">
        <v>0</v>
      </c>
      <c r="AA90" s="146" t="s">
        <v>122</v>
      </c>
      <c r="AB90" s="145" t="s">
        <v>562</v>
      </c>
      <c r="AC90" s="146">
        <v>45729</v>
      </c>
      <c r="AD90" s="149">
        <v>45724</v>
      </c>
      <c r="AE90" s="149">
        <v>45729</v>
      </c>
      <c r="AF90" s="153">
        <f t="shared" si="9"/>
        <v>5</v>
      </c>
      <c r="AG90" s="151">
        <f t="shared" si="10"/>
        <v>350</v>
      </c>
      <c r="AH90" s="152">
        <f t="shared" si="11"/>
        <v>1750</v>
      </c>
      <c r="AI90" s="153" t="s">
        <v>131</v>
      </c>
    </row>
    <row r="91" spans="1:35" x14ac:dyDescent="0.2">
      <c r="A91" s="145">
        <v>2025</v>
      </c>
      <c r="B91" s="145">
        <v>73</v>
      </c>
      <c r="C91" s="146">
        <v>45706</v>
      </c>
      <c r="D91" s="147" t="s">
        <v>563</v>
      </c>
      <c r="E91" s="146">
        <v>45700</v>
      </c>
      <c r="F91" s="147" t="s">
        <v>564</v>
      </c>
      <c r="G91" s="148">
        <v>383.08</v>
      </c>
      <c r="H91" s="148">
        <v>69.08</v>
      </c>
      <c r="I91" s="145" t="s">
        <v>121</v>
      </c>
      <c r="J91" s="148">
        <f t="shared" si="8"/>
        <v>314</v>
      </c>
      <c r="K91" s="145" t="s">
        <v>440</v>
      </c>
      <c r="L91" s="145" t="s">
        <v>182</v>
      </c>
      <c r="M91" s="145" t="s">
        <v>565</v>
      </c>
      <c r="N91" s="146">
        <v>45703</v>
      </c>
      <c r="O91" s="147" t="s">
        <v>442</v>
      </c>
      <c r="P91" s="145" t="s">
        <v>443</v>
      </c>
      <c r="Q91" s="145" t="s">
        <v>443</v>
      </c>
      <c r="R91" s="145" t="s">
        <v>139</v>
      </c>
      <c r="S91" s="147" t="s">
        <v>140</v>
      </c>
      <c r="T91" s="145" t="s">
        <v>221</v>
      </c>
      <c r="U91" s="145">
        <v>1900</v>
      </c>
      <c r="V91" s="145">
        <v>431</v>
      </c>
      <c r="W91" s="145">
        <v>99</v>
      </c>
      <c r="X91" s="145">
        <v>2025</v>
      </c>
      <c r="Y91" s="145">
        <v>242</v>
      </c>
      <c r="Z91" s="145">
        <v>0</v>
      </c>
      <c r="AA91" s="146" t="s">
        <v>122</v>
      </c>
      <c r="AB91" s="145" t="s">
        <v>208</v>
      </c>
      <c r="AC91" s="146">
        <v>45712</v>
      </c>
      <c r="AD91" s="149">
        <v>45733</v>
      </c>
      <c r="AE91" s="149">
        <v>45712</v>
      </c>
      <c r="AF91" s="153">
        <f t="shared" si="9"/>
        <v>-21</v>
      </c>
      <c r="AG91" s="151">
        <f t="shared" si="10"/>
        <v>314</v>
      </c>
      <c r="AH91" s="152">
        <f t="shared" si="11"/>
        <v>-6594</v>
      </c>
      <c r="AI91" s="153" t="s">
        <v>131</v>
      </c>
    </row>
    <row r="92" spans="1:35" x14ac:dyDescent="0.2">
      <c r="A92" s="145">
        <v>2025</v>
      </c>
      <c r="B92" s="145">
        <v>74</v>
      </c>
      <c r="C92" s="146">
        <v>45706</v>
      </c>
      <c r="D92" s="147" t="s">
        <v>566</v>
      </c>
      <c r="E92" s="146">
        <v>45700</v>
      </c>
      <c r="F92" s="147" t="s">
        <v>567</v>
      </c>
      <c r="G92" s="148">
        <v>1235.43</v>
      </c>
      <c r="H92" s="148">
        <v>222.78</v>
      </c>
      <c r="I92" s="145" t="s">
        <v>121</v>
      </c>
      <c r="J92" s="148">
        <f t="shared" si="8"/>
        <v>1012.6500000000001</v>
      </c>
      <c r="K92" s="145" t="s">
        <v>440</v>
      </c>
      <c r="L92" s="145" t="s">
        <v>182</v>
      </c>
      <c r="M92" s="145" t="s">
        <v>568</v>
      </c>
      <c r="N92" s="146">
        <v>45703</v>
      </c>
      <c r="O92" s="147" t="s">
        <v>442</v>
      </c>
      <c r="P92" s="145" t="s">
        <v>443</v>
      </c>
      <c r="Q92" s="145" t="s">
        <v>443</v>
      </c>
      <c r="R92" s="145" t="s">
        <v>139</v>
      </c>
      <c r="S92" s="147" t="s">
        <v>140</v>
      </c>
      <c r="T92" s="145" t="s">
        <v>221</v>
      </c>
      <c r="U92" s="145">
        <v>1900</v>
      </c>
      <c r="V92" s="145">
        <v>431</v>
      </c>
      <c r="W92" s="145">
        <v>99</v>
      </c>
      <c r="X92" s="145">
        <v>2025</v>
      </c>
      <c r="Y92" s="145">
        <v>242</v>
      </c>
      <c r="Z92" s="145">
        <v>0</v>
      </c>
      <c r="AA92" s="146" t="s">
        <v>122</v>
      </c>
      <c r="AB92" s="145" t="s">
        <v>234</v>
      </c>
      <c r="AC92" s="146">
        <v>45712</v>
      </c>
      <c r="AD92" s="149">
        <v>45733</v>
      </c>
      <c r="AE92" s="149">
        <v>45712</v>
      </c>
      <c r="AF92" s="153">
        <f t="shared" si="9"/>
        <v>-21</v>
      </c>
      <c r="AG92" s="151">
        <f t="shared" si="10"/>
        <v>1012.6500000000001</v>
      </c>
      <c r="AH92" s="152">
        <f t="shared" si="11"/>
        <v>-21265.65</v>
      </c>
      <c r="AI92" s="153" t="s">
        <v>131</v>
      </c>
    </row>
    <row r="93" spans="1:35" x14ac:dyDescent="0.2">
      <c r="A93" s="145">
        <v>2025</v>
      </c>
      <c r="B93" s="145">
        <v>75</v>
      </c>
      <c r="C93" s="146">
        <v>45706</v>
      </c>
      <c r="D93" s="147" t="s">
        <v>569</v>
      </c>
      <c r="E93" s="146">
        <v>45695</v>
      </c>
      <c r="F93" s="147" t="s">
        <v>570</v>
      </c>
      <c r="G93" s="148">
        <v>1849.85</v>
      </c>
      <c r="H93" s="148">
        <v>71.150000000000006</v>
      </c>
      <c r="I93" s="145" t="s">
        <v>121</v>
      </c>
      <c r="J93" s="148">
        <f t="shared" si="8"/>
        <v>1778.6999999999998</v>
      </c>
      <c r="K93" s="145" t="s">
        <v>571</v>
      </c>
      <c r="L93" s="145" t="s">
        <v>182</v>
      </c>
      <c r="M93" s="145" t="s">
        <v>572</v>
      </c>
      <c r="N93" s="146">
        <v>45696</v>
      </c>
      <c r="O93" s="147" t="s">
        <v>219</v>
      </c>
      <c r="P93" s="145" t="s">
        <v>220</v>
      </c>
      <c r="Q93" s="145" t="s">
        <v>220</v>
      </c>
      <c r="R93" s="145" t="s">
        <v>139</v>
      </c>
      <c r="S93" s="147" t="s">
        <v>140</v>
      </c>
      <c r="T93" s="145" t="s">
        <v>221</v>
      </c>
      <c r="U93" s="145">
        <v>1900</v>
      </c>
      <c r="V93" s="145">
        <v>420</v>
      </c>
      <c r="W93" s="145">
        <v>99</v>
      </c>
      <c r="X93" s="145">
        <v>2025</v>
      </c>
      <c r="Y93" s="145">
        <v>243</v>
      </c>
      <c r="Z93" s="145">
        <v>0</v>
      </c>
      <c r="AA93" s="146" t="s">
        <v>122</v>
      </c>
      <c r="AB93" s="145" t="s">
        <v>243</v>
      </c>
      <c r="AC93" s="146">
        <v>45712</v>
      </c>
      <c r="AD93" s="149">
        <v>45726</v>
      </c>
      <c r="AE93" s="149">
        <v>45712</v>
      </c>
      <c r="AF93" s="153">
        <f t="shared" si="9"/>
        <v>-14</v>
      </c>
      <c r="AG93" s="151">
        <f t="shared" si="10"/>
        <v>1778.6999999999998</v>
      </c>
      <c r="AH93" s="152">
        <f t="shared" si="11"/>
        <v>-24901.799999999996</v>
      </c>
      <c r="AI93" s="153" t="s">
        <v>131</v>
      </c>
    </row>
    <row r="94" spans="1:35" x14ac:dyDescent="0.2">
      <c r="A94" s="145">
        <v>2025</v>
      </c>
      <c r="B94" s="145">
        <v>76</v>
      </c>
      <c r="C94" s="146">
        <v>45707</v>
      </c>
      <c r="D94" s="147" t="s">
        <v>573</v>
      </c>
      <c r="E94" s="146">
        <v>45699</v>
      </c>
      <c r="F94" s="147" t="s">
        <v>574</v>
      </c>
      <c r="G94" s="148">
        <v>12.33</v>
      </c>
      <c r="H94" s="148">
        <v>2.33</v>
      </c>
      <c r="I94" s="145" t="s">
        <v>121</v>
      </c>
      <c r="J94" s="148">
        <f t="shared" si="8"/>
        <v>10</v>
      </c>
      <c r="K94" s="145" t="s">
        <v>122</v>
      </c>
      <c r="L94" s="145" t="s">
        <v>182</v>
      </c>
      <c r="M94" s="145" t="s">
        <v>575</v>
      </c>
      <c r="N94" s="146">
        <v>45699</v>
      </c>
      <c r="O94" s="147" t="s">
        <v>347</v>
      </c>
      <c r="P94" s="145" t="s">
        <v>348</v>
      </c>
      <c r="Q94" s="145"/>
      <c r="R94" s="145" t="s">
        <v>127</v>
      </c>
      <c r="S94" s="147" t="s">
        <v>128</v>
      </c>
      <c r="T94" s="145" t="s">
        <v>204</v>
      </c>
      <c r="U94" s="145">
        <v>4980</v>
      </c>
      <c r="V94" s="145">
        <v>803</v>
      </c>
      <c r="W94" s="145">
        <v>1</v>
      </c>
      <c r="X94" s="145">
        <v>2025</v>
      </c>
      <c r="Y94" s="145">
        <v>68</v>
      </c>
      <c r="Z94" s="145">
        <v>0</v>
      </c>
      <c r="AA94" s="146" t="s">
        <v>122</v>
      </c>
      <c r="AB94" s="145" t="s">
        <v>261</v>
      </c>
      <c r="AC94" s="146">
        <v>45712</v>
      </c>
      <c r="AD94" s="149">
        <v>45729</v>
      </c>
      <c r="AE94" s="149">
        <v>45712</v>
      </c>
      <c r="AF94" s="153">
        <f t="shared" si="9"/>
        <v>-17</v>
      </c>
      <c r="AG94" s="151">
        <f t="shared" si="10"/>
        <v>10</v>
      </c>
      <c r="AH94" s="152">
        <f t="shared" si="11"/>
        <v>-170</v>
      </c>
      <c r="AI94" s="153" t="s">
        <v>131</v>
      </c>
    </row>
    <row r="95" spans="1:35" x14ac:dyDescent="0.2">
      <c r="A95" s="145">
        <v>2025</v>
      </c>
      <c r="B95" s="145">
        <v>77</v>
      </c>
      <c r="C95" s="146">
        <v>45707</v>
      </c>
      <c r="D95" s="147" t="s">
        <v>576</v>
      </c>
      <c r="E95" s="146">
        <v>45699</v>
      </c>
      <c r="F95" s="147" t="s">
        <v>577</v>
      </c>
      <c r="G95" s="148">
        <v>45.34</v>
      </c>
      <c r="H95" s="148">
        <v>5.34</v>
      </c>
      <c r="I95" s="145" t="s">
        <v>121</v>
      </c>
      <c r="J95" s="148">
        <f t="shared" si="8"/>
        <v>40</v>
      </c>
      <c r="K95" s="145" t="s">
        <v>122</v>
      </c>
      <c r="L95" s="145" t="s">
        <v>182</v>
      </c>
      <c r="M95" s="145" t="s">
        <v>578</v>
      </c>
      <c r="N95" s="146">
        <v>45699</v>
      </c>
      <c r="O95" s="147" t="s">
        <v>347</v>
      </c>
      <c r="P95" s="145" t="s">
        <v>348</v>
      </c>
      <c r="Q95" s="145"/>
      <c r="R95" s="145" t="s">
        <v>127</v>
      </c>
      <c r="S95" s="147" t="s">
        <v>128</v>
      </c>
      <c r="T95" s="145" t="s">
        <v>204</v>
      </c>
      <c r="U95" s="145">
        <v>4980</v>
      </c>
      <c r="V95" s="145">
        <v>803</v>
      </c>
      <c r="W95" s="145">
        <v>1</v>
      </c>
      <c r="X95" s="145">
        <v>2025</v>
      </c>
      <c r="Y95" s="145">
        <v>70</v>
      </c>
      <c r="Z95" s="145">
        <v>0</v>
      </c>
      <c r="AA95" s="146" t="s">
        <v>122</v>
      </c>
      <c r="AB95" s="145" t="s">
        <v>579</v>
      </c>
      <c r="AC95" s="146">
        <v>45712</v>
      </c>
      <c r="AD95" s="149">
        <v>45729</v>
      </c>
      <c r="AE95" s="149">
        <v>45712</v>
      </c>
      <c r="AF95" s="153">
        <f t="shared" si="9"/>
        <v>-17</v>
      </c>
      <c r="AG95" s="151">
        <f t="shared" si="10"/>
        <v>40</v>
      </c>
      <c r="AH95" s="152">
        <f t="shared" si="11"/>
        <v>-680</v>
      </c>
      <c r="AI95" s="153" t="s">
        <v>131</v>
      </c>
    </row>
    <row r="96" spans="1:35" x14ac:dyDescent="0.2">
      <c r="A96" s="145">
        <v>2025</v>
      </c>
      <c r="B96" s="145">
        <v>78</v>
      </c>
      <c r="C96" s="146">
        <v>45707</v>
      </c>
      <c r="D96" s="147" t="s">
        <v>580</v>
      </c>
      <c r="E96" s="146">
        <v>45699</v>
      </c>
      <c r="F96" s="147" t="s">
        <v>581</v>
      </c>
      <c r="G96" s="148">
        <v>282.89</v>
      </c>
      <c r="H96" s="148">
        <v>26.89</v>
      </c>
      <c r="I96" s="145" t="s">
        <v>121</v>
      </c>
      <c r="J96" s="148">
        <f t="shared" si="8"/>
        <v>256</v>
      </c>
      <c r="K96" s="145" t="s">
        <v>122</v>
      </c>
      <c r="L96" s="145" t="s">
        <v>182</v>
      </c>
      <c r="M96" s="145" t="s">
        <v>582</v>
      </c>
      <c r="N96" s="146">
        <v>45699</v>
      </c>
      <c r="O96" s="147" t="s">
        <v>347</v>
      </c>
      <c r="P96" s="145" t="s">
        <v>348</v>
      </c>
      <c r="Q96" s="145"/>
      <c r="R96" s="145" t="s">
        <v>127</v>
      </c>
      <c r="S96" s="147" t="s">
        <v>128</v>
      </c>
      <c r="T96" s="145" t="s">
        <v>204</v>
      </c>
      <c r="U96" s="145">
        <v>4980</v>
      </c>
      <c r="V96" s="145">
        <v>803</v>
      </c>
      <c r="W96" s="145">
        <v>1</v>
      </c>
      <c r="X96" s="145">
        <v>2025</v>
      </c>
      <c r="Y96" s="145">
        <v>71</v>
      </c>
      <c r="Z96" s="145">
        <v>0</v>
      </c>
      <c r="AA96" s="146" t="s">
        <v>122</v>
      </c>
      <c r="AB96" s="145" t="s">
        <v>583</v>
      </c>
      <c r="AC96" s="146">
        <v>45712</v>
      </c>
      <c r="AD96" s="149">
        <v>45729</v>
      </c>
      <c r="AE96" s="149">
        <v>45712</v>
      </c>
      <c r="AF96" s="153">
        <f t="shared" si="9"/>
        <v>-17</v>
      </c>
      <c r="AG96" s="151">
        <f t="shared" si="10"/>
        <v>256</v>
      </c>
      <c r="AH96" s="152">
        <f t="shared" si="11"/>
        <v>-4352</v>
      </c>
      <c r="AI96" s="153" t="s">
        <v>131</v>
      </c>
    </row>
    <row r="97" spans="1:35" x14ac:dyDescent="0.2">
      <c r="A97" s="145">
        <v>2025</v>
      </c>
      <c r="B97" s="145">
        <v>79</v>
      </c>
      <c r="C97" s="146">
        <v>45707</v>
      </c>
      <c r="D97" s="147" t="s">
        <v>584</v>
      </c>
      <c r="E97" s="146">
        <v>45699</v>
      </c>
      <c r="F97" s="147" t="s">
        <v>585</v>
      </c>
      <c r="G97" s="148">
        <v>1107.8499999999999</v>
      </c>
      <c r="H97" s="148">
        <v>144.85</v>
      </c>
      <c r="I97" s="145" t="s">
        <v>121</v>
      </c>
      <c r="J97" s="148">
        <f t="shared" si="8"/>
        <v>962.99999999999989</v>
      </c>
      <c r="K97" s="145" t="s">
        <v>122</v>
      </c>
      <c r="L97" s="145" t="s">
        <v>182</v>
      </c>
      <c r="M97" s="145" t="s">
        <v>586</v>
      </c>
      <c r="N97" s="146">
        <v>45699</v>
      </c>
      <c r="O97" s="147" t="s">
        <v>347</v>
      </c>
      <c r="P97" s="145" t="s">
        <v>348</v>
      </c>
      <c r="Q97" s="145"/>
      <c r="R97" s="145" t="s">
        <v>127</v>
      </c>
      <c r="S97" s="147" t="s">
        <v>128</v>
      </c>
      <c r="T97" s="145" t="s">
        <v>204</v>
      </c>
      <c r="U97" s="145">
        <v>4980</v>
      </c>
      <c r="V97" s="145">
        <v>803</v>
      </c>
      <c r="W97" s="145">
        <v>1</v>
      </c>
      <c r="X97" s="145">
        <v>2025</v>
      </c>
      <c r="Y97" s="145">
        <v>71</v>
      </c>
      <c r="Z97" s="145">
        <v>0</v>
      </c>
      <c r="AA97" s="146" t="s">
        <v>122</v>
      </c>
      <c r="AB97" s="145" t="s">
        <v>587</v>
      </c>
      <c r="AC97" s="146">
        <v>45712</v>
      </c>
      <c r="AD97" s="149">
        <v>45729</v>
      </c>
      <c r="AE97" s="149">
        <v>45712</v>
      </c>
      <c r="AF97" s="153">
        <f t="shared" si="9"/>
        <v>-17</v>
      </c>
      <c r="AG97" s="151">
        <f t="shared" si="10"/>
        <v>962.99999999999989</v>
      </c>
      <c r="AH97" s="152">
        <f t="shared" si="11"/>
        <v>-16370.999999999998</v>
      </c>
      <c r="AI97" s="153" t="s">
        <v>131</v>
      </c>
    </row>
    <row r="98" spans="1:35" x14ac:dyDescent="0.2">
      <c r="A98" s="145">
        <v>2025</v>
      </c>
      <c r="B98" s="145">
        <v>80</v>
      </c>
      <c r="C98" s="146">
        <v>45707</v>
      </c>
      <c r="D98" s="147" t="s">
        <v>588</v>
      </c>
      <c r="E98" s="146">
        <v>45699</v>
      </c>
      <c r="F98" s="147" t="s">
        <v>589</v>
      </c>
      <c r="G98" s="148">
        <v>2331.52</v>
      </c>
      <c r="H98" s="148">
        <v>365.52</v>
      </c>
      <c r="I98" s="145" t="s">
        <v>121</v>
      </c>
      <c r="J98" s="148">
        <f t="shared" si="8"/>
        <v>1966</v>
      </c>
      <c r="K98" s="145" t="s">
        <v>122</v>
      </c>
      <c r="L98" s="145" t="s">
        <v>182</v>
      </c>
      <c r="M98" s="145" t="s">
        <v>590</v>
      </c>
      <c r="N98" s="146">
        <v>45699</v>
      </c>
      <c r="O98" s="147" t="s">
        <v>347</v>
      </c>
      <c r="P98" s="145" t="s">
        <v>348</v>
      </c>
      <c r="Q98" s="145"/>
      <c r="R98" s="145" t="s">
        <v>127</v>
      </c>
      <c r="S98" s="147" t="s">
        <v>128</v>
      </c>
      <c r="T98" s="145" t="s">
        <v>204</v>
      </c>
      <c r="U98" s="145">
        <v>4980</v>
      </c>
      <c r="V98" s="145">
        <v>803</v>
      </c>
      <c r="W98" s="145">
        <v>1</v>
      </c>
      <c r="X98" s="145">
        <v>2025</v>
      </c>
      <c r="Y98" s="145">
        <v>69</v>
      </c>
      <c r="Z98" s="145">
        <v>0</v>
      </c>
      <c r="AA98" s="146" t="s">
        <v>122</v>
      </c>
      <c r="AB98" s="145" t="s">
        <v>591</v>
      </c>
      <c r="AC98" s="146">
        <v>45712</v>
      </c>
      <c r="AD98" s="149">
        <v>45729</v>
      </c>
      <c r="AE98" s="149">
        <v>45712</v>
      </c>
      <c r="AF98" s="153">
        <f t="shared" si="9"/>
        <v>-17</v>
      </c>
      <c r="AG98" s="151">
        <f t="shared" si="10"/>
        <v>1966</v>
      </c>
      <c r="AH98" s="152">
        <f t="shared" si="11"/>
        <v>-33422</v>
      </c>
      <c r="AI98" s="153" t="s">
        <v>131</v>
      </c>
    </row>
    <row r="99" spans="1:35" x14ac:dyDescent="0.2">
      <c r="A99" s="145">
        <v>2025</v>
      </c>
      <c r="B99" s="145">
        <v>81</v>
      </c>
      <c r="C99" s="146">
        <v>45707</v>
      </c>
      <c r="D99" s="147" t="s">
        <v>592</v>
      </c>
      <c r="E99" s="146">
        <v>45700</v>
      </c>
      <c r="F99" s="147" t="s">
        <v>593</v>
      </c>
      <c r="G99" s="148">
        <v>32.96</v>
      </c>
      <c r="H99" s="148">
        <v>5.96</v>
      </c>
      <c r="I99" s="145" t="s">
        <v>121</v>
      </c>
      <c r="J99" s="148">
        <f t="shared" si="8"/>
        <v>27</v>
      </c>
      <c r="K99" s="145" t="s">
        <v>122</v>
      </c>
      <c r="L99" s="145" t="s">
        <v>182</v>
      </c>
      <c r="M99" s="145" t="s">
        <v>594</v>
      </c>
      <c r="N99" s="146">
        <v>45700</v>
      </c>
      <c r="O99" s="147" t="s">
        <v>347</v>
      </c>
      <c r="P99" s="145" t="s">
        <v>348</v>
      </c>
      <c r="Q99" s="145"/>
      <c r="R99" s="145" t="s">
        <v>127</v>
      </c>
      <c r="S99" s="147" t="s">
        <v>128</v>
      </c>
      <c r="T99" s="145" t="s">
        <v>158</v>
      </c>
      <c r="U99" s="145">
        <v>2890</v>
      </c>
      <c r="V99" s="145">
        <v>610</v>
      </c>
      <c r="W99" s="145">
        <v>99</v>
      </c>
      <c r="X99" s="145">
        <v>2025</v>
      </c>
      <c r="Y99" s="145">
        <v>76</v>
      </c>
      <c r="Z99" s="145">
        <v>0</v>
      </c>
      <c r="AA99" s="146" t="s">
        <v>122</v>
      </c>
      <c r="AB99" s="145" t="s">
        <v>595</v>
      </c>
      <c r="AC99" s="146">
        <v>45712</v>
      </c>
      <c r="AD99" s="149">
        <v>45730</v>
      </c>
      <c r="AE99" s="149">
        <v>45712</v>
      </c>
      <c r="AF99" s="153">
        <f t="shared" si="9"/>
        <v>-18</v>
      </c>
      <c r="AG99" s="151">
        <f t="shared" si="10"/>
        <v>27</v>
      </c>
      <c r="AH99" s="152">
        <f t="shared" si="11"/>
        <v>-486</v>
      </c>
      <c r="AI99" s="153" t="s">
        <v>131</v>
      </c>
    </row>
    <row r="100" spans="1:35" x14ac:dyDescent="0.2">
      <c r="A100" s="145">
        <v>2025</v>
      </c>
      <c r="B100" s="145">
        <v>82</v>
      </c>
      <c r="C100" s="146">
        <v>45707</v>
      </c>
      <c r="D100" s="147" t="s">
        <v>596</v>
      </c>
      <c r="E100" s="146">
        <v>45700</v>
      </c>
      <c r="F100" s="147" t="s">
        <v>597</v>
      </c>
      <c r="G100" s="148">
        <v>56.09</v>
      </c>
      <c r="H100" s="148">
        <v>10.09</v>
      </c>
      <c r="I100" s="145" t="s">
        <v>121</v>
      </c>
      <c r="J100" s="148">
        <f t="shared" si="8"/>
        <v>46</v>
      </c>
      <c r="K100" s="145" t="s">
        <v>122</v>
      </c>
      <c r="L100" s="145" t="s">
        <v>182</v>
      </c>
      <c r="M100" s="145" t="s">
        <v>598</v>
      </c>
      <c r="N100" s="146">
        <v>45701</v>
      </c>
      <c r="O100" s="147" t="s">
        <v>347</v>
      </c>
      <c r="P100" s="145" t="s">
        <v>348</v>
      </c>
      <c r="Q100" s="145"/>
      <c r="R100" s="145" t="s">
        <v>127</v>
      </c>
      <c r="S100" s="147" t="s">
        <v>128</v>
      </c>
      <c r="T100" s="145" t="s">
        <v>158</v>
      </c>
      <c r="U100" s="145">
        <v>2890</v>
      </c>
      <c r="V100" s="145">
        <v>610</v>
      </c>
      <c r="W100" s="145">
        <v>99</v>
      </c>
      <c r="X100" s="145">
        <v>2025</v>
      </c>
      <c r="Y100" s="145">
        <v>73</v>
      </c>
      <c r="Z100" s="145">
        <v>0</v>
      </c>
      <c r="AA100" s="146" t="s">
        <v>122</v>
      </c>
      <c r="AB100" s="145" t="s">
        <v>599</v>
      </c>
      <c r="AC100" s="146">
        <v>45712</v>
      </c>
      <c r="AD100" s="149">
        <v>45730</v>
      </c>
      <c r="AE100" s="149">
        <v>45712</v>
      </c>
      <c r="AF100" s="153">
        <f t="shared" si="9"/>
        <v>-18</v>
      </c>
      <c r="AG100" s="151">
        <f t="shared" si="10"/>
        <v>46</v>
      </c>
      <c r="AH100" s="152">
        <f t="shared" si="11"/>
        <v>-828</v>
      </c>
      <c r="AI100" s="153" t="s">
        <v>131</v>
      </c>
    </row>
    <row r="101" spans="1:35" x14ac:dyDescent="0.2">
      <c r="A101" s="145">
        <v>2025</v>
      </c>
      <c r="B101" s="145">
        <v>83</v>
      </c>
      <c r="C101" s="146">
        <v>45707</v>
      </c>
      <c r="D101" s="147" t="s">
        <v>600</v>
      </c>
      <c r="E101" s="146">
        <v>45700</v>
      </c>
      <c r="F101" s="147" t="s">
        <v>601</v>
      </c>
      <c r="G101" s="148">
        <v>183.03</v>
      </c>
      <c r="H101" s="148">
        <v>33.03</v>
      </c>
      <c r="I101" s="145" t="s">
        <v>121</v>
      </c>
      <c r="J101" s="148">
        <f t="shared" si="8"/>
        <v>150</v>
      </c>
      <c r="K101" s="145" t="s">
        <v>122</v>
      </c>
      <c r="L101" s="145" t="s">
        <v>182</v>
      </c>
      <c r="M101" s="145" t="s">
        <v>602</v>
      </c>
      <c r="N101" s="146">
        <v>45700</v>
      </c>
      <c r="O101" s="147" t="s">
        <v>347</v>
      </c>
      <c r="P101" s="145" t="s">
        <v>348</v>
      </c>
      <c r="Q101" s="145"/>
      <c r="R101" s="145" t="s">
        <v>127</v>
      </c>
      <c r="S101" s="147" t="s">
        <v>128</v>
      </c>
      <c r="T101" s="145" t="s">
        <v>158</v>
      </c>
      <c r="U101" s="145">
        <v>2890</v>
      </c>
      <c r="V101" s="145">
        <v>610</v>
      </c>
      <c r="W101" s="145">
        <v>99</v>
      </c>
      <c r="X101" s="145">
        <v>2025</v>
      </c>
      <c r="Y101" s="145">
        <v>76</v>
      </c>
      <c r="Z101" s="145">
        <v>0</v>
      </c>
      <c r="AA101" s="146" t="s">
        <v>122</v>
      </c>
      <c r="AB101" s="145" t="s">
        <v>603</v>
      </c>
      <c r="AC101" s="146">
        <v>45712</v>
      </c>
      <c r="AD101" s="149">
        <v>45730</v>
      </c>
      <c r="AE101" s="149">
        <v>45712</v>
      </c>
      <c r="AF101" s="153">
        <f t="shared" si="9"/>
        <v>-18</v>
      </c>
      <c r="AG101" s="151">
        <f t="shared" si="10"/>
        <v>150</v>
      </c>
      <c r="AH101" s="152">
        <f t="shared" si="11"/>
        <v>-2700</v>
      </c>
      <c r="AI101" s="153" t="s">
        <v>131</v>
      </c>
    </row>
    <row r="102" spans="1:35" x14ac:dyDescent="0.2">
      <c r="A102" s="145">
        <v>2025</v>
      </c>
      <c r="B102" s="145">
        <v>84</v>
      </c>
      <c r="C102" s="146">
        <v>45707</v>
      </c>
      <c r="D102" s="147" t="s">
        <v>604</v>
      </c>
      <c r="E102" s="146">
        <v>45700</v>
      </c>
      <c r="F102" s="147" t="s">
        <v>605</v>
      </c>
      <c r="G102" s="148">
        <v>28.11</v>
      </c>
      <c r="H102" s="148">
        <v>5.1100000000000003</v>
      </c>
      <c r="I102" s="145" t="s">
        <v>121</v>
      </c>
      <c r="J102" s="148">
        <f t="shared" si="8"/>
        <v>23</v>
      </c>
      <c r="K102" s="145" t="s">
        <v>122</v>
      </c>
      <c r="L102" s="145" t="s">
        <v>182</v>
      </c>
      <c r="M102" s="145" t="s">
        <v>606</v>
      </c>
      <c r="N102" s="146">
        <v>45700</v>
      </c>
      <c r="O102" s="147" t="s">
        <v>347</v>
      </c>
      <c r="P102" s="145" t="s">
        <v>348</v>
      </c>
      <c r="Q102" s="145"/>
      <c r="R102" s="145" t="s">
        <v>127</v>
      </c>
      <c r="S102" s="147" t="s">
        <v>128</v>
      </c>
      <c r="T102" s="145" t="s">
        <v>158</v>
      </c>
      <c r="U102" s="145">
        <v>2890</v>
      </c>
      <c r="V102" s="145">
        <v>610</v>
      </c>
      <c r="W102" s="145">
        <v>99</v>
      </c>
      <c r="X102" s="145">
        <v>2025</v>
      </c>
      <c r="Y102" s="145">
        <v>75</v>
      </c>
      <c r="Z102" s="145">
        <v>0</v>
      </c>
      <c r="AA102" s="146" t="s">
        <v>122</v>
      </c>
      <c r="AB102" s="145" t="s">
        <v>607</v>
      </c>
      <c r="AC102" s="146">
        <v>45712</v>
      </c>
      <c r="AD102" s="149">
        <v>45730</v>
      </c>
      <c r="AE102" s="149">
        <v>45712</v>
      </c>
      <c r="AF102" s="153">
        <f t="shared" si="9"/>
        <v>-18</v>
      </c>
      <c r="AG102" s="151">
        <f t="shared" si="10"/>
        <v>23</v>
      </c>
      <c r="AH102" s="152">
        <f t="shared" si="11"/>
        <v>-414</v>
      </c>
      <c r="AI102" s="153" t="s">
        <v>131</v>
      </c>
    </row>
    <row r="103" spans="1:35" x14ac:dyDescent="0.2">
      <c r="A103" s="145">
        <v>2025</v>
      </c>
      <c r="B103" s="145">
        <v>85</v>
      </c>
      <c r="C103" s="146">
        <v>45707</v>
      </c>
      <c r="D103" s="147" t="s">
        <v>608</v>
      </c>
      <c r="E103" s="146">
        <v>45700</v>
      </c>
      <c r="F103" s="147" t="s">
        <v>609</v>
      </c>
      <c r="G103" s="148">
        <v>33.96</v>
      </c>
      <c r="H103" s="148">
        <v>5.96</v>
      </c>
      <c r="I103" s="145" t="s">
        <v>121</v>
      </c>
      <c r="J103" s="148">
        <f t="shared" ref="J103:J134" si="12">IF(I103="SI",G103-H103,G103)</f>
        <v>28</v>
      </c>
      <c r="K103" s="145" t="s">
        <v>122</v>
      </c>
      <c r="L103" s="145" t="s">
        <v>182</v>
      </c>
      <c r="M103" s="145" t="s">
        <v>610</v>
      </c>
      <c r="N103" s="146">
        <v>45701</v>
      </c>
      <c r="O103" s="147" t="s">
        <v>347</v>
      </c>
      <c r="P103" s="145" t="s">
        <v>348</v>
      </c>
      <c r="Q103" s="145"/>
      <c r="R103" s="145" t="s">
        <v>127</v>
      </c>
      <c r="S103" s="147" t="s">
        <v>128</v>
      </c>
      <c r="T103" s="145" t="s">
        <v>158</v>
      </c>
      <c r="U103" s="145">
        <v>2890</v>
      </c>
      <c r="V103" s="145">
        <v>610</v>
      </c>
      <c r="W103" s="145">
        <v>99</v>
      </c>
      <c r="X103" s="145">
        <v>2025</v>
      </c>
      <c r="Y103" s="145">
        <v>81</v>
      </c>
      <c r="Z103" s="145">
        <v>0</v>
      </c>
      <c r="AA103" s="146" t="s">
        <v>122</v>
      </c>
      <c r="AB103" s="145" t="s">
        <v>611</v>
      </c>
      <c r="AC103" s="146">
        <v>45712</v>
      </c>
      <c r="AD103" s="149">
        <v>45731</v>
      </c>
      <c r="AE103" s="149">
        <v>45712</v>
      </c>
      <c r="AF103" s="153">
        <f t="shared" ref="AF103:AF134" si="13">AE103-AD103</f>
        <v>-19</v>
      </c>
      <c r="AG103" s="151">
        <f t="shared" ref="AG103:AG134" si="14">IF(AI103="SI",0,J103)</f>
        <v>28</v>
      </c>
      <c r="AH103" s="152">
        <f t="shared" ref="AH103:AH134" si="15">AG103*AF103</f>
        <v>-532</v>
      </c>
      <c r="AI103" s="153" t="s">
        <v>131</v>
      </c>
    </row>
    <row r="104" spans="1:35" x14ac:dyDescent="0.2">
      <c r="A104" s="145">
        <v>2025</v>
      </c>
      <c r="B104" s="145">
        <v>86</v>
      </c>
      <c r="C104" s="146">
        <v>45707</v>
      </c>
      <c r="D104" s="147" t="s">
        <v>612</v>
      </c>
      <c r="E104" s="146">
        <v>45700</v>
      </c>
      <c r="F104" s="147" t="s">
        <v>613</v>
      </c>
      <c r="G104" s="148">
        <v>25.63</v>
      </c>
      <c r="H104" s="148">
        <v>4.63</v>
      </c>
      <c r="I104" s="145" t="s">
        <v>121</v>
      </c>
      <c r="J104" s="148">
        <f t="shared" si="12"/>
        <v>21</v>
      </c>
      <c r="K104" s="145" t="s">
        <v>122</v>
      </c>
      <c r="L104" s="145" t="s">
        <v>182</v>
      </c>
      <c r="M104" s="145" t="s">
        <v>614</v>
      </c>
      <c r="N104" s="146">
        <v>45701</v>
      </c>
      <c r="O104" s="147" t="s">
        <v>347</v>
      </c>
      <c r="P104" s="145" t="s">
        <v>348</v>
      </c>
      <c r="Q104" s="145"/>
      <c r="R104" s="145" t="s">
        <v>127</v>
      </c>
      <c r="S104" s="147" t="s">
        <v>128</v>
      </c>
      <c r="T104" s="145" t="s">
        <v>158</v>
      </c>
      <c r="U104" s="145">
        <v>2890</v>
      </c>
      <c r="V104" s="145">
        <v>610</v>
      </c>
      <c r="W104" s="145">
        <v>99</v>
      </c>
      <c r="X104" s="145">
        <v>2025</v>
      </c>
      <c r="Y104" s="145">
        <v>74</v>
      </c>
      <c r="Z104" s="145">
        <v>0</v>
      </c>
      <c r="AA104" s="146" t="s">
        <v>122</v>
      </c>
      <c r="AB104" s="145" t="s">
        <v>615</v>
      </c>
      <c r="AC104" s="146">
        <v>45712</v>
      </c>
      <c r="AD104" s="149">
        <v>45730</v>
      </c>
      <c r="AE104" s="149">
        <v>45712</v>
      </c>
      <c r="AF104" s="153">
        <f t="shared" si="13"/>
        <v>-18</v>
      </c>
      <c r="AG104" s="151">
        <f t="shared" si="14"/>
        <v>21</v>
      </c>
      <c r="AH104" s="152">
        <f t="shared" si="15"/>
        <v>-378</v>
      </c>
      <c r="AI104" s="153" t="s">
        <v>131</v>
      </c>
    </row>
    <row r="105" spans="1:35" x14ac:dyDescent="0.2">
      <c r="A105" s="145">
        <v>2025</v>
      </c>
      <c r="B105" s="145">
        <v>87</v>
      </c>
      <c r="C105" s="146">
        <v>45707</v>
      </c>
      <c r="D105" s="147" t="s">
        <v>616</v>
      </c>
      <c r="E105" s="146">
        <v>45700</v>
      </c>
      <c r="F105" s="147" t="s">
        <v>617</v>
      </c>
      <c r="G105" s="148">
        <v>461.21</v>
      </c>
      <c r="H105" s="148">
        <v>83.21</v>
      </c>
      <c r="I105" s="145" t="s">
        <v>121</v>
      </c>
      <c r="J105" s="148">
        <f t="shared" si="12"/>
        <v>378</v>
      </c>
      <c r="K105" s="145" t="s">
        <v>122</v>
      </c>
      <c r="L105" s="145" t="s">
        <v>182</v>
      </c>
      <c r="M105" s="145" t="s">
        <v>618</v>
      </c>
      <c r="N105" s="146">
        <v>45700</v>
      </c>
      <c r="O105" s="147" t="s">
        <v>347</v>
      </c>
      <c r="P105" s="145" t="s">
        <v>348</v>
      </c>
      <c r="Q105" s="145"/>
      <c r="R105" s="145" t="s">
        <v>127</v>
      </c>
      <c r="S105" s="147" t="s">
        <v>128</v>
      </c>
      <c r="T105" s="145" t="s">
        <v>158</v>
      </c>
      <c r="U105" s="145">
        <v>2890</v>
      </c>
      <c r="V105" s="145">
        <v>610</v>
      </c>
      <c r="W105" s="145">
        <v>99</v>
      </c>
      <c r="X105" s="145">
        <v>2025</v>
      </c>
      <c r="Y105" s="145">
        <v>78</v>
      </c>
      <c r="Z105" s="145">
        <v>0</v>
      </c>
      <c r="AA105" s="146" t="s">
        <v>122</v>
      </c>
      <c r="AB105" s="145" t="s">
        <v>619</v>
      </c>
      <c r="AC105" s="146">
        <v>45712</v>
      </c>
      <c r="AD105" s="149">
        <v>45730</v>
      </c>
      <c r="AE105" s="149">
        <v>45712</v>
      </c>
      <c r="AF105" s="153">
        <f t="shared" si="13"/>
        <v>-18</v>
      </c>
      <c r="AG105" s="151">
        <f t="shared" si="14"/>
        <v>378</v>
      </c>
      <c r="AH105" s="152">
        <f t="shared" si="15"/>
        <v>-6804</v>
      </c>
      <c r="AI105" s="153" t="s">
        <v>131</v>
      </c>
    </row>
    <row r="106" spans="1:35" x14ac:dyDescent="0.2">
      <c r="A106" s="145">
        <v>2025</v>
      </c>
      <c r="B106" s="145">
        <v>88</v>
      </c>
      <c r="C106" s="146">
        <v>45707</v>
      </c>
      <c r="D106" s="147" t="s">
        <v>620</v>
      </c>
      <c r="E106" s="146">
        <v>45700</v>
      </c>
      <c r="F106" s="147" t="s">
        <v>621</v>
      </c>
      <c r="G106" s="148">
        <v>29.45</v>
      </c>
      <c r="H106" s="148">
        <v>5.45</v>
      </c>
      <c r="I106" s="145" t="s">
        <v>121</v>
      </c>
      <c r="J106" s="148">
        <f t="shared" si="12"/>
        <v>24</v>
      </c>
      <c r="K106" s="145" t="s">
        <v>122</v>
      </c>
      <c r="L106" s="145" t="s">
        <v>182</v>
      </c>
      <c r="M106" s="145" t="s">
        <v>622</v>
      </c>
      <c r="N106" s="146">
        <v>45700</v>
      </c>
      <c r="O106" s="147" t="s">
        <v>347</v>
      </c>
      <c r="P106" s="145" t="s">
        <v>348</v>
      </c>
      <c r="Q106" s="145"/>
      <c r="R106" s="145" t="s">
        <v>127</v>
      </c>
      <c r="S106" s="147" t="s">
        <v>128</v>
      </c>
      <c r="T106" s="145" t="s">
        <v>158</v>
      </c>
      <c r="U106" s="145">
        <v>2890</v>
      </c>
      <c r="V106" s="145">
        <v>610</v>
      </c>
      <c r="W106" s="145">
        <v>99</v>
      </c>
      <c r="X106" s="145">
        <v>2025</v>
      </c>
      <c r="Y106" s="145">
        <v>79</v>
      </c>
      <c r="Z106" s="145">
        <v>0</v>
      </c>
      <c r="AA106" s="146" t="s">
        <v>122</v>
      </c>
      <c r="AB106" s="145" t="s">
        <v>623</v>
      </c>
      <c r="AC106" s="146">
        <v>45712</v>
      </c>
      <c r="AD106" s="149">
        <v>45730</v>
      </c>
      <c r="AE106" s="149">
        <v>45712</v>
      </c>
      <c r="AF106" s="153">
        <f t="shared" si="13"/>
        <v>-18</v>
      </c>
      <c r="AG106" s="151">
        <f t="shared" si="14"/>
        <v>24</v>
      </c>
      <c r="AH106" s="152">
        <f t="shared" si="15"/>
        <v>-432</v>
      </c>
      <c r="AI106" s="153" t="s">
        <v>131</v>
      </c>
    </row>
    <row r="107" spans="1:35" x14ac:dyDescent="0.2">
      <c r="A107" s="145">
        <v>2025</v>
      </c>
      <c r="B107" s="145">
        <v>89</v>
      </c>
      <c r="C107" s="146">
        <v>45707</v>
      </c>
      <c r="D107" s="147" t="s">
        <v>624</v>
      </c>
      <c r="E107" s="146">
        <v>45700</v>
      </c>
      <c r="F107" s="147" t="s">
        <v>625</v>
      </c>
      <c r="G107" s="148">
        <v>118.35</v>
      </c>
      <c r="H107" s="148">
        <v>21.35</v>
      </c>
      <c r="I107" s="145" t="s">
        <v>121</v>
      </c>
      <c r="J107" s="148">
        <f t="shared" si="12"/>
        <v>97</v>
      </c>
      <c r="K107" s="145" t="s">
        <v>122</v>
      </c>
      <c r="L107" s="145" t="s">
        <v>182</v>
      </c>
      <c r="M107" s="145" t="s">
        <v>626</v>
      </c>
      <c r="N107" s="146">
        <v>45700</v>
      </c>
      <c r="O107" s="147" t="s">
        <v>347</v>
      </c>
      <c r="P107" s="145" t="s">
        <v>348</v>
      </c>
      <c r="Q107" s="145"/>
      <c r="R107" s="145" t="s">
        <v>127</v>
      </c>
      <c r="S107" s="147" t="s">
        <v>128</v>
      </c>
      <c r="T107" s="145" t="s">
        <v>158</v>
      </c>
      <c r="U107" s="145">
        <v>2890</v>
      </c>
      <c r="V107" s="145">
        <v>610</v>
      </c>
      <c r="W107" s="145">
        <v>99</v>
      </c>
      <c r="X107" s="145">
        <v>2025</v>
      </c>
      <c r="Y107" s="145">
        <v>77</v>
      </c>
      <c r="Z107" s="145">
        <v>0</v>
      </c>
      <c r="AA107" s="146" t="s">
        <v>122</v>
      </c>
      <c r="AB107" s="145" t="s">
        <v>218</v>
      </c>
      <c r="AC107" s="146">
        <v>45712</v>
      </c>
      <c r="AD107" s="149">
        <v>45730</v>
      </c>
      <c r="AE107" s="149">
        <v>45712</v>
      </c>
      <c r="AF107" s="153">
        <f t="shared" si="13"/>
        <v>-18</v>
      </c>
      <c r="AG107" s="151">
        <f t="shared" si="14"/>
        <v>97</v>
      </c>
      <c r="AH107" s="152">
        <f t="shared" si="15"/>
        <v>-1746</v>
      </c>
      <c r="AI107" s="153" t="s">
        <v>131</v>
      </c>
    </row>
    <row r="108" spans="1:35" x14ac:dyDescent="0.2">
      <c r="A108" s="145">
        <v>2025</v>
      </c>
      <c r="B108" s="145">
        <v>90</v>
      </c>
      <c r="C108" s="146">
        <v>45707</v>
      </c>
      <c r="D108" s="147" t="s">
        <v>627</v>
      </c>
      <c r="E108" s="146">
        <v>45695</v>
      </c>
      <c r="F108" s="147" t="s">
        <v>628</v>
      </c>
      <c r="G108" s="148">
        <v>106.53</v>
      </c>
      <c r="H108" s="148">
        <v>19.21</v>
      </c>
      <c r="I108" s="145" t="s">
        <v>121</v>
      </c>
      <c r="J108" s="148">
        <f t="shared" si="12"/>
        <v>87.32</v>
      </c>
      <c r="K108" s="145" t="s">
        <v>301</v>
      </c>
      <c r="L108" s="145" t="s">
        <v>182</v>
      </c>
      <c r="M108" s="145" t="s">
        <v>629</v>
      </c>
      <c r="N108" s="146">
        <v>45697</v>
      </c>
      <c r="O108" s="147" t="s">
        <v>291</v>
      </c>
      <c r="P108" s="145" t="s">
        <v>292</v>
      </c>
      <c r="Q108" s="145" t="s">
        <v>293</v>
      </c>
      <c r="R108" s="145" t="s">
        <v>127</v>
      </c>
      <c r="S108" s="147" t="s">
        <v>128</v>
      </c>
      <c r="T108" s="145" t="s">
        <v>158</v>
      </c>
      <c r="U108" s="145">
        <v>2890</v>
      </c>
      <c r="V108" s="145">
        <v>610</v>
      </c>
      <c r="W108" s="145">
        <v>99</v>
      </c>
      <c r="X108" s="145">
        <v>2025</v>
      </c>
      <c r="Y108" s="145">
        <v>87</v>
      </c>
      <c r="Z108" s="145">
        <v>0</v>
      </c>
      <c r="AA108" s="146" t="s">
        <v>122</v>
      </c>
      <c r="AB108" s="145" t="s">
        <v>630</v>
      </c>
      <c r="AC108" s="146">
        <v>45712</v>
      </c>
      <c r="AD108" s="149">
        <v>45727</v>
      </c>
      <c r="AE108" s="149">
        <v>45712</v>
      </c>
      <c r="AF108" s="153">
        <f t="shared" si="13"/>
        <v>-15</v>
      </c>
      <c r="AG108" s="151">
        <f t="shared" si="14"/>
        <v>87.32</v>
      </c>
      <c r="AH108" s="152">
        <f t="shared" si="15"/>
        <v>-1309.8</v>
      </c>
      <c r="AI108" s="153" t="s">
        <v>131</v>
      </c>
    </row>
    <row r="109" spans="1:35" x14ac:dyDescent="0.2">
      <c r="A109" s="145">
        <v>2025</v>
      </c>
      <c r="B109" s="145">
        <v>91</v>
      </c>
      <c r="C109" s="146">
        <v>45707</v>
      </c>
      <c r="D109" s="147" t="s">
        <v>631</v>
      </c>
      <c r="E109" s="146">
        <v>45695</v>
      </c>
      <c r="F109" s="147" t="s">
        <v>632</v>
      </c>
      <c r="G109" s="148">
        <v>5.29</v>
      </c>
      <c r="H109" s="148">
        <v>0.95</v>
      </c>
      <c r="I109" s="145" t="s">
        <v>121</v>
      </c>
      <c r="J109" s="148">
        <f t="shared" si="12"/>
        <v>4.34</v>
      </c>
      <c r="K109" s="145" t="s">
        <v>301</v>
      </c>
      <c r="L109" s="145" t="s">
        <v>182</v>
      </c>
      <c r="M109" s="145" t="s">
        <v>633</v>
      </c>
      <c r="N109" s="146">
        <v>45697</v>
      </c>
      <c r="O109" s="147" t="s">
        <v>291</v>
      </c>
      <c r="P109" s="145" t="s">
        <v>292</v>
      </c>
      <c r="Q109" s="145" t="s">
        <v>293</v>
      </c>
      <c r="R109" s="145" t="s">
        <v>127</v>
      </c>
      <c r="S109" s="147" t="s">
        <v>128</v>
      </c>
      <c r="T109" s="145" t="s">
        <v>158</v>
      </c>
      <c r="U109" s="145">
        <v>2890</v>
      </c>
      <c r="V109" s="145">
        <v>610</v>
      </c>
      <c r="W109" s="145">
        <v>99</v>
      </c>
      <c r="X109" s="145">
        <v>2025</v>
      </c>
      <c r="Y109" s="145">
        <v>83</v>
      </c>
      <c r="Z109" s="145">
        <v>0</v>
      </c>
      <c r="AA109" s="146" t="s">
        <v>122</v>
      </c>
      <c r="AB109" s="145" t="s">
        <v>634</v>
      </c>
      <c r="AC109" s="146">
        <v>45712</v>
      </c>
      <c r="AD109" s="149">
        <v>45727</v>
      </c>
      <c r="AE109" s="149">
        <v>45712</v>
      </c>
      <c r="AF109" s="153">
        <f t="shared" si="13"/>
        <v>-15</v>
      </c>
      <c r="AG109" s="151">
        <f t="shared" si="14"/>
        <v>4.34</v>
      </c>
      <c r="AH109" s="152">
        <f t="shared" si="15"/>
        <v>-65.099999999999994</v>
      </c>
      <c r="AI109" s="153" t="s">
        <v>131</v>
      </c>
    </row>
    <row r="110" spans="1:35" x14ac:dyDescent="0.2">
      <c r="A110" s="145">
        <v>2025</v>
      </c>
      <c r="B110" s="145">
        <v>92</v>
      </c>
      <c r="C110" s="146">
        <v>45707</v>
      </c>
      <c r="D110" s="147" t="s">
        <v>635</v>
      </c>
      <c r="E110" s="146">
        <v>45699</v>
      </c>
      <c r="F110" s="147" t="s">
        <v>636</v>
      </c>
      <c r="G110" s="148">
        <v>2092.8200000000002</v>
      </c>
      <c r="H110" s="148">
        <v>377.39</v>
      </c>
      <c r="I110" s="145" t="s">
        <v>121</v>
      </c>
      <c r="J110" s="148">
        <f t="shared" si="12"/>
        <v>1715.4300000000003</v>
      </c>
      <c r="K110" s="145" t="s">
        <v>301</v>
      </c>
      <c r="L110" s="145" t="s">
        <v>182</v>
      </c>
      <c r="M110" s="145" t="s">
        <v>637</v>
      </c>
      <c r="N110" s="146">
        <v>45700</v>
      </c>
      <c r="O110" s="147" t="s">
        <v>291</v>
      </c>
      <c r="P110" s="145" t="s">
        <v>292</v>
      </c>
      <c r="Q110" s="145" t="s">
        <v>293</v>
      </c>
      <c r="R110" s="145" t="s">
        <v>127</v>
      </c>
      <c r="S110" s="147" t="s">
        <v>128</v>
      </c>
      <c r="T110" s="145" t="s">
        <v>158</v>
      </c>
      <c r="U110" s="145">
        <v>2890</v>
      </c>
      <c r="V110" s="145">
        <v>610</v>
      </c>
      <c r="W110" s="145">
        <v>99</v>
      </c>
      <c r="X110" s="145">
        <v>2025</v>
      </c>
      <c r="Y110" s="145">
        <v>87</v>
      </c>
      <c r="Z110" s="145">
        <v>0</v>
      </c>
      <c r="AA110" s="146" t="s">
        <v>122</v>
      </c>
      <c r="AB110" s="145" t="s">
        <v>638</v>
      </c>
      <c r="AC110" s="146">
        <v>45712</v>
      </c>
      <c r="AD110" s="149">
        <v>45730</v>
      </c>
      <c r="AE110" s="149">
        <v>45712</v>
      </c>
      <c r="AF110" s="153">
        <f t="shared" si="13"/>
        <v>-18</v>
      </c>
      <c r="AG110" s="151">
        <f t="shared" si="14"/>
        <v>1715.4300000000003</v>
      </c>
      <c r="AH110" s="152">
        <f t="shared" si="15"/>
        <v>-30877.740000000005</v>
      </c>
      <c r="AI110" s="153" t="s">
        <v>131</v>
      </c>
    </row>
    <row r="111" spans="1:35" x14ac:dyDescent="0.2">
      <c r="A111" s="145">
        <v>2025</v>
      </c>
      <c r="B111" s="145">
        <v>93</v>
      </c>
      <c r="C111" s="146">
        <v>45707</v>
      </c>
      <c r="D111" s="147" t="s">
        <v>639</v>
      </c>
      <c r="E111" s="146">
        <v>45699</v>
      </c>
      <c r="F111" s="147" t="s">
        <v>640</v>
      </c>
      <c r="G111" s="148">
        <v>54.51</v>
      </c>
      <c r="H111" s="148">
        <v>9.83</v>
      </c>
      <c r="I111" s="145" t="s">
        <v>121</v>
      </c>
      <c r="J111" s="148">
        <f t="shared" si="12"/>
        <v>44.68</v>
      </c>
      <c r="K111" s="145" t="s">
        <v>301</v>
      </c>
      <c r="L111" s="145" t="s">
        <v>182</v>
      </c>
      <c r="M111" s="145" t="s">
        <v>641</v>
      </c>
      <c r="N111" s="146">
        <v>45701</v>
      </c>
      <c r="O111" s="147" t="s">
        <v>291</v>
      </c>
      <c r="P111" s="145" t="s">
        <v>292</v>
      </c>
      <c r="Q111" s="145" t="s">
        <v>293</v>
      </c>
      <c r="R111" s="145" t="s">
        <v>127</v>
      </c>
      <c r="S111" s="147" t="s">
        <v>128</v>
      </c>
      <c r="T111" s="145" t="s">
        <v>158</v>
      </c>
      <c r="U111" s="145">
        <v>2890</v>
      </c>
      <c r="V111" s="145">
        <v>610</v>
      </c>
      <c r="W111" s="145">
        <v>99</v>
      </c>
      <c r="X111" s="145">
        <v>2025</v>
      </c>
      <c r="Y111" s="145">
        <v>87</v>
      </c>
      <c r="Z111" s="145">
        <v>0</v>
      </c>
      <c r="AA111" s="146" t="s">
        <v>122</v>
      </c>
      <c r="AB111" s="145" t="s">
        <v>642</v>
      </c>
      <c r="AC111" s="146">
        <v>45712</v>
      </c>
      <c r="AD111" s="149">
        <v>45731</v>
      </c>
      <c r="AE111" s="149">
        <v>45712</v>
      </c>
      <c r="AF111" s="153">
        <f t="shared" si="13"/>
        <v>-19</v>
      </c>
      <c r="AG111" s="151">
        <f t="shared" si="14"/>
        <v>44.68</v>
      </c>
      <c r="AH111" s="152">
        <f t="shared" si="15"/>
        <v>-848.92</v>
      </c>
      <c r="AI111" s="153" t="s">
        <v>131</v>
      </c>
    </row>
    <row r="112" spans="1:35" x14ac:dyDescent="0.2">
      <c r="A112" s="145">
        <v>2025</v>
      </c>
      <c r="B112" s="145">
        <v>94</v>
      </c>
      <c r="C112" s="146">
        <v>45709</v>
      </c>
      <c r="D112" s="147" t="s">
        <v>643</v>
      </c>
      <c r="E112" s="146">
        <v>45689</v>
      </c>
      <c r="F112" s="147" t="s">
        <v>644</v>
      </c>
      <c r="G112" s="148">
        <v>141.52000000000001</v>
      </c>
      <c r="H112" s="148">
        <v>25.52</v>
      </c>
      <c r="I112" s="145" t="s">
        <v>121</v>
      </c>
      <c r="J112" s="148">
        <f t="shared" si="12"/>
        <v>116.00000000000001</v>
      </c>
      <c r="K112" s="145" t="s">
        <v>122</v>
      </c>
      <c r="L112" s="145" t="s">
        <v>182</v>
      </c>
      <c r="M112" s="145" t="s">
        <v>645</v>
      </c>
      <c r="N112" s="146">
        <v>45694</v>
      </c>
      <c r="O112" s="147" t="s">
        <v>202</v>
      </c>
      <c r="P112" s="145" t="s">
        <v>203</v>
      </c>
      <c r="Q112" s="145"/>
      <c r="R112" s="145" t="s">
        <v>127</v>
      </c>
      <c r="S112" s="147" t="s">
        <v>128</v>
      </c>
      <c r="T112" s="145" t="s">
        <v>204</v>
      </c>
      <c r="U112" s="145">
        <v>4980</v>
      </c>
      <c r="V112" s="145">
        <v>802</v>
      </c>
      <c r="W112" s="145">
        <v>1</v>
      </c>
      <c r="X112" s="145">
        <v>2025</v>
      </c>
      <c r="Y112" s="145">
        <v>103</v>
      </c>
      <c r="Z112" s="145">
        <v>0</v>
      </c>
      <c r="AA112" s="146" t="s">
        <v>122</v>
      </c>
      <c r="AB112" s="145" t="s">
        <v>646</v>
      </c>
      <c r="AC112" s="146">
        <v>45712</v>
      </c>
      <c r="AD112" s="149">
        <v>45724</v>
      </c>
      <c r="AE112" s="149">
        <v>45712</v>
      </c>
      <c r="AF112" s="153">
        <f t="shared" si="13"/>
        <v>-12</v>
      </c>
      <c r="AG112" s="151">
        <f t="shared" si="14"/>
        <v>116.00000000000001</v>
      </c>
      <c r="AH112" s="152">
        <f t="shared" si="15"/>
        <v>-1392.0000000000002</v>
      </c>
      <c r="AI112" s="153" t="s">
        <v>131</v>
      </c>
    </row>
    <row r="113" spans="1:35" x14ac:dyDescent="0.2">
      <c r="A113" s="145">
        <v>2025</v>
      </c>
      <c r="B113" s="145">
        <v>95</v>
      </c>
      <c r="C113" s="146">
        <v>45709</v>
      </c>
      <c r="D113" s="147" t="s">
        <v>647</v>
      </c>
      <c r="E113" s="146">
        <v>45689</v>
      </c>
      <c r="F113" s="147" t="s">
        <v>648</v>
      </c>
      <c r="G113" s="148">
        <v>270.83999999999997</v>
      </c>
      <c r="H113" s="148">
        <v>48.84</v>
      </c>
      <c r="I113" s="145" t="s">
        <v>121</v>
      </c>
      <c r="J113" s="148">
        <f t="shared" si="12"/>
        <v>221.99999999999997</v>
      </c>
      <c r="K113" s="145" t="s">
        <v>122</v>
      </c>
      <c r="L113" s="145" t="s">
        <v>182</v>
      </c>
      <c r="M113" s="145" t="s">
        <v>649</v>
      </c>
      <c r="N113" s="146">
        <v>45694</v>
      </c>
      <c r="O113" s="147" t="s">
        <v>202</v>
      </c>
      <c r="P113" s="145" t="s">
        <v>203</v>
      </c>
      <c r="Q113" s="145"/>
      <c r="R113" s="145" t="s">
        <v>127</v>
      </c>
      <c r="S113" s="147" t="s">
        <v>128</v>
      </c>
      <c r="T113" s="145" t="s">
        <v>204</v>
      </c>
      <c r="U113" s="145">
        <v>4980</v>
      </c>
      <c r="V113" s="145">
        <v>802</v>
      </c>
      <c r="W113" s="145">
        <v>1</v>
      </c>
      <c r="X113" s="145">
        <v>2025</v>
      </c>
      <c r="Y113" s="145">
        <v>103</v>
      </c>
      <c r="Z113" s="145">
        <v>0</v>
      </c>
      <c r="AA113" s="146" t="s">
        <v>122</v>
      </c>
      <c r="AB113" s="145" t="s">
        <v>650</v>
      </c>
      <c r="AC113" s="146">
        <v>45712</v>
      </c>
      <c r="AD113" s="149">
        <v>45724</v>
      </c>
      <c r="AE113" s="149">
        <v>45712</v>
      </c>
      <c r="AF113" s="153">
        <f t="shared" si="13"/>
        <v>-12</v>
      </c>
      <c r="AG113" s="151">
        <f t="shared" si="14"/>
        <v>221.99999999999997</v>
      </c>
      <c r="AH113" s="152">
        <f t="shared" si="15"/>
        <v>-2663.9999999999995</v>
      </c>
      <c r="AI113" s="153" t="s">
        <v>131</v>
      </c>
    </row>
    <row r="114" spans="1:35" x14ac:dyDescent="0.2">
      <c r="A114" s="145">
        <v>2025</v>
      </c>
      <c r="B114" s="145">
        <v>96</v>
      </c>
      <c r="C114" s="146">
        <v>45709</v>
      </c>
      <c r="D114" s="147" t="s">
        <v>651</v>
      </c>
      <c r="E114" s="146">
        <v>45694</v>
      </c>
      <c r="F114" s="147" t="s">
        <v>652</v>
      </c>
      <c r="G114" s="148">
        <v>51.39</v>
      </c>
      <c r="H114" s="148">
        <v>0</v>
      </c>
      <c r="I114" s="145" t="s">
        <v>131</v>
      </c>
      <c r="J114" s="148">
        <f t="shared" si="12"/>
        <v>51.39</v>
      </c>
      <c r="K114" s="145" t="s">
        <v>410</v>
      </c>
      <c r="L114" s="145" t="s">
        <v>182</v>
      </c>
      <c r="M114" s="145" t="s">
        <v>653</v>
      </c>
      <c r="N114" s="146">
        <v>45694</v>
      </c>
      <c r="O114" s="147" t="s">
        <v>412</v>
      </c>
      <c r="P114" s="145" t="s">
        <v>413</v>
      </c>
      <c r="Q114" s="145" t="s">
        <v>414</v>
      </c>
      <c r="R114" s="145" t="s">
        <v>139</v>
      </c>
      <c r="S114" s="147" t="s">
        <v>140</v>
      </c>
      <c r="T114" s="145" t="s">
        <v>415</v>
      </c>
      <c r="U114" s="145">
        <v>780</v>
      </c>
      <c r="V114" s="145">
        <v>781</v>
      </c>
      <c r="W114" s="145">
        <v>99</v>
      </c>
      <c r="X114" s="145">
        <v>2024</v>
      </c>
      <c r="Y114" s="145">
        <v>102</v>
      </c>
      <c r="Z114" s="145">
        <v>0</v>
      </c>
      <c r="AA114" s="146" t="s">
        <v>122</v>
      </c>
      <c r="AB114" s="145" t="s">
        <v>654</v>
      </c>
      <c r="AC114" s="146">
        <v>45712</v>
      </c>
      <c r="AD114" s="149">
        <v>45724</v>
      </c>
      <c r="AE114" s="149">
        <v>45712</v>
      </c>
      <c r="AF114" s="153">
        <f t="shared" si="13"/>
        <v>-12</v>
      </c>
      <c r="AG114" s="151">
        <f t="shared" si="14"/>
        <v>51.39</v>
      </c>
      <c r="AH114" s="152">
        <f t="shared" si="15"/>
        <v>-616.68000000000006</v>
      </c>
      <c r="AI114" s="153" t="s">
        <v>131</v>
      </c>
    </row>
    <row r="115" spans="1:35" x14ac:dyDescent="0.2">
      <c r="A115" s="145">
        <v>2025</v>
      </c>
      <c r="B115" s="145">
        <v>97</v>
      </c>
      <c r="C115" s="146">
        <v>45709</v>
      </c>
      <c r="D115" s="147" t="s">
        <v>655</v>
      </c>
      <c r="E115" s="146">
        <v>45707</v>
      </c>
      <c r="F115" s="147" t="s">
        <v>656</v>
      </c>
      <c r="G115" s="148">
        <v>242.78</v>
      </c>
      <c r="H115" s="148">
        <v>43.78</v>
      </c>
      <c r="I115" s="145" t="s">
        <v>121</v>
      </c>
      <c r="J115" s="148">
        <f t="shared" si="12"/>
        <v>199</v>
      </c>
      <c r="K115" s="145" t="s">
        <v>657</v>
      </c>
      <c r="L115" s="145" t="s">
        <v>182</v>
      </c>
      <c r="M115" s="145" t="s">
        <v>658</v>
      </c>
      <c r="N115" s="146">
        <v>45707</v>
      </c>
      <c r="O115" s="147" t="s">
        <v>659</v>
      </c>
      <c r="P115" s="145" t="s">
        <v>660</v>
      </c>
      <c r="Q115" s="145" t="s">
        <v>660</v>
      </c>
      <c r="R115" s="145" t="s">
        <v>139</v>
      </c>
      <c r="S115" s="147" t="s">
        <v>140</v>
      </c>
      <c r="T115" s="145" t="s">
        <v>238</v>
      </c>
      <c r="U115" s="145">
        <v>680</v>
      </c>
      <c r="V115" s="145">
        <v>250</v>
      </c>
      <c r="W115" s="145">
        <v>2</v>
      </c>
      <c r="X115" s="145">
        <v>2025</v>
      </c>
      <c r="Y115" s="145">
        <v>37</v>
      </c>
      <c r="Z115" s="145">
        <v>0</v>
      </c>
      <c r="AA115" s="146" t="s">
        <v>122</v>
      </c>
      <c r="AB115" s="145" t="s">
        <v>661</v>
      </c>
      <c r="AC115" s="146">
        <v>45712</v>
      </c>
      <c r="AD115" s="149">
        <v>45737</v>
      </c>
      <c r="AE115" s="149">
        <v>45712</v>
      </c>
      <c r="AF115" s="153">
        <f t="shared" si="13"/>
        <v>-25</v>
      </c>
      <c r="AG115" s="151">
        <f t="shared" si="14"/>
        <v>199</v>
      </c>
      <c r="AH115" s="152">
        <f t="shared" si="15"/>
        <v>-4975</v>
      </c>
      <c r="AI115" s="153" t="s">
        <v>131</v>
      </c>
    </row>
    <row r="116" spans="1:35" x14ac:dyDescent="0.2">
      <c r="A116" s="145">
        <v>2025</v>
      </c>
      <c r="B116" s="145">
        <v>98</v>
      </c>
      <c r="C116" s="146">
        <v>45715</v>
      </c>
      <c r="D116" s="147" t="s">
        <v>662</v>
      </c>
      <c r="E116" s="146">
        <v>45693</v>
      </c>
      <c r="F116" s="147" t="s">
        <v>663</v>
      </c>
      <c r="G116" s="148">
        <v>189.57</v>
      </c>
      <c r="H116" s="148">
        <v>7.29</v>
      </c>
      <c r="I116" s="145" t="s">
        <v>121</v>
      </c>
      <c r="J116" s="148">
        <f t="shared" si="12"/>
        <v>182.28</v>
      </c>
      <c r="K116" s="145" t="s">
        <v>664</v>
      </c>
      <c r="L116" s="145" t="s">
        <v>182</v>
      </c>
      <c r="M116" s="145" t="s">
        <v>665</v>
      </c>
      <c r="N116" s="146">
        <v>45698</v>
      </c>
      <c r="O116" s="147" t="s">
        <v>470</v>
      </c>
      <c r="P116" s="145" t="s">
        <v>471</v>
      </c>
      <c r="Q116" s="145" t="s">
        <v>472</v>
      </c>
      <c r="R116" s="145" t="s">
        <v>254</v>
      </c>
      <c r="S116" s="147" t="s">
        <v>255</v>
      </c>
      <c r="T116" s="145" t="s">
        <v>473</v>
      </c>
      <c r="U116" s="145">
        <v>230</v>
      </c>
      <c r="V116" s="145">
        <v>65</v>
      </c>
      <c r="W116" s="145">
        <v>1</v>
      </c>
      <c r="X116" s="145">
        <v>2025</v>
      </c>
      <c r="Y116" s="145">
        <v>106</v>
      </c>
      <c r="Z116" s="145">
        <v>0</v>
      </c>
      <c r="AA116" s="146" t="s">
        <v>122</v>
      </c>
      <c r="AB116" s="145" t="s">
        <v>666</v>
      </c>
      <c r="AC116" s="146">
        <v>45729</v>
      </c>
      <c r="AD116" s="149">
        <v>45728</v>
      </c>
      <c r="AE116" s="149">
        <v>45729</v>
      </c>
      <c r="AF116" s="153">
        <f t="shared" si="13"/>
        <v>1</v>
      </c>
      <c r="AG116" s="151">
        <f t="shared" si="14"/>
        <v>182.28</v>
      </c>
      <c r="AH116" s="152">
        <f t="shared" si="15"/>
        <v>182.28</v>
      </c>
      <c r="AI116" s="153" t="s">
        <v>131</v>
      </c>
    </row>
    <row r="117" spans="1:35" x14ac:dyDescent="0.2">
      <c r="A117" s="145">
        <v>2025</v>
      </c>
      <c r="B117" s="145">
        <v>99</v>
      </c>
      <c r="C117" s="146">
        <v>45715</v>
      </c>
      <c r="D117" s="147" t="s">
        <v>127</v>
      </c>
      <c r="E117" s="146">
        <v>45713</v>
      </c>
      <c r="F117" s="147" t="s">
        <v>667</v>
      </c>
      <c r="G117" s="148">
        <v>451.4</v>
      </c>
      <c r="H117" s="148">
        <v>81.400000000000006</v>
      </c>
      <c r="I117" s="145" t="s">
        <v>121</v>
      </c>
      <c r="J117" s="148">
        <f t="shared" si="12"/>
        <v>370</v>
      </c>
      <c r="K117" s="145" t="s">
        <v>668</v>
      </c>
      <c r="L117" s="145" t="s">
        <v>182</v>
      </c>
      <c r="M117" s="145" t="s">
        <v>669</v>
      </c>
      <c r="N117" s="146">
        <v>45713</v>
      </c>
      <c r="O117" s="147" t="s">
        <v>670</v>
      </c>
      <c r="P117" s="145" t="s">
        <v>671</v>
      </c>
      <c r="Q117" s="145" t="s">
        <v>672</v>
      </c>
      <c r="R117" s="145" t="s">
        <v>127</v>
      </c>
      <c r="S117" s="147" t="s">
        <v>128</v>
      </c>
      <c r="T117" s="145" t="s">
        <v>342</v>
      </c>
      <c r="U117" s="145">
        <v>470</v>
      </c>
      <c r="V117" s="145">
        <v>200</v>
      </c>
      <c r="W117" s="145">
        <v>99</v>
      </c>
      <c r="X117" s="145">
        <v>2024</v>
      </c>
      <c r="Y117" s="145">
        <v>165</v>
      </c>
      <c r="Z117" s="145">
        <v>0</v>
      </c>
      <c r="AA117" s="146" t="s">
        <v>122</v>
      </c>
      <c r="AB117" s="145" t="s">
        <v>673</v>
      </c>
      <c r="AC117" s="146">
        <v>45729</v>
      </c>
      <c r="AD117" s="149">
        <v>45743</v>
      </c>
      <c r="AE117" s="149">
        <v>45729</v>
      </c>
      <c r="AF117" s="153">
        <f t="shared" si="13"/>
        <v>-14</v>
      </c>
      <c r="AG117" s="151">
        <f t="shared" si="14"/>
        <v>370</v>
      </c>
      <c r="AH117" s="152">
        <f t="shared" si="15"/>
        <v>-5180</v>
      </c>
      <c r="AI117" s="153" t="s">
        <v>131</v>
      </c>
    </row>
    <row r="118" spans="1:35" x14ac:dyDescent="0.2">
      <c r="A118" s="145">
        <v>2025</v>
      </c>
      <c r="B118" s="145">
        <v>100</v>
      </c>
      <c r="C118" s="146">
        <v>45726</v>
      </c>
      <c r="D118" s="147" t="s">
        <v>674</v>
      </c>
      <c r="E118" s="146">
        <v>45716</v>
      </c>
      <c r="F118" s="147" t="s">
        <v>675</v>
      </c>
      <c r="G118" s="148">
        <v>16444.419999999998</v>
      </c>
      <c r="H118" s="148">
        <v>1494.95</v>
      </c>
      <c r="I118" s="145" t="s">
        <v>121</v>
      </c>
      <c r="J118" s="148">
        <f t="shared" si="12"/>
        <v>14949.469999999998</v>
      </c>
      <c r="K118" s="145" t="s">
        <v>122</v>
      </c>
      <c r="L118" s="145" t="s">
        <v>182</v>
      </c>
      <c r="M118" s="145" t="s">
        <v>676</v>
      </c>
      <c r="N118" s="146">
        <v>45719</v>
      </c>
      <c r="O118" s="147" t="s">
        <v>184</v>
      </c>
      <c r="P118" s="145" t="s">
        <v>185</v>
      </c>
      <c r="Q118" s="145"/>
      <c r="R118" s="145" t="s">
        <v>127</v>
      </c>
      <c r="S118" s="147" t="s">
        <v>128</v>
      </c>
      <c r="T118" s="145" t="s">
        <v>186</v>
      </c>
      <c r="U118" s="145">
        <v>3550</v>
      </c>
      <c r="V118" s="145">
        <v>671</v>
      </c>
      <c r="W118" s="145">
        <v>99</v>
      </c>
      <c r="X118" s="145">
        <v>2025</v>
      </c>
      <c r="Y118" s="145">
        <v>54</v>
      </c>
      <c r="Z118" s="145">
        <v>0</v>
      </c>
      <c r="AA118" s="146" t="s">
        <v>122</v>
      </c>
      <c r="AB118" s="145" t="s">
        <v>677</v>
      </c>
      <c r="AC118" s="146">
        <v>45729</v>
      </c>
      <c r="AD118" s="149">
        <v>45746</v>
      </c>
      <c r="AE118" s="149">
        <v>45729</v>
      </c>
      <c r="AF118" s="153">
        <f t="shared" si="13"/>
        <v>-17</v>
      </c>
      <c r="AG118" s="151">
        <f t="shared" si="14"/>
        <v>14949.469999999998</v>
      </c>
      <c r="AH118" s="152">
        <f t="shared" si="15"/>
        <v>-254140.98999999996</v>
      </c>
      <c r="AI118" s="153" t="s">
        <v>131</v>
      </c>
    </row>
    <row r="119" spans="1:35" x14ac:dyDescent="0.2">
      <c r="A119" s="145">
        <v>2025</v>
      </c>
      <c r="B119" s="145">
        <v>102</v>
      </c>
      <c r="C119" s="146">
        <v>45726</v>
      </c>
      <c r="D119" s="147" t="s">
        <v>678</v>
      </c>
      <c r="E119" s="146">
        <v>45720</v>
      </c>
      <c r="F119" s="147" t="s">
        <v>679</v>
      </c>
      <c r="G119" s="148">
        <v>2156.96</v>
      </c>
      <c r="H119" s="148">
        <v>388.96</v>
      </c>
      <c r="I119" s="145" t="s">
        <v>131</v>
      </c>
      <c r="J119" s="148">
        <f t="shared" si="12"/>
        <v>2156.96</v>
      </c>
      <c r="K119" s="145" t="s">
        <v>680</v>
      </c>
      <c r="L119" s="145" t="s">
        <v>182</v>
      </c>
      <c r="M119" s="145" t="s">
        <v>681</v>
      </c>
      <c r="N119" s="146">
        <v>45720</v>
      </c>
      <c r="O119" s="147" t="s">
        <v>682</v>
      </c>
      <c r="P119" s="145" t="s">
        <v>683</v>
      </c>
      <c r="Q119" s="145" t="s">
        <v>684</v>
      </c>
      <c r="R119" s="145" t="s">
        <v>127</v>
      </c>
      <c r="S119" s="147" t="s">
        <v>128</v>
      </c>
      <c r="T119" s="145" t="s">
        <v>685</v>
      </c>
      <c r="U119" s="145">
        <v>8290</v>
      </c>
      <c r="V119" s="145">
        <v>966</v>
      </c>
      <c r="W119" s="145">
        <v>1</v>
      </c>
      <c r="X119" s="145">
        <v>2022</v>
      </c>
      <c r="Y119" s="145">
        <v>259</v>
      </c>
      <c r="Z119" s="145">
        <v>0</v>
      </c>
      <c r="AA119" s="146" t="s">
        <v>122</v>
      </c>
      <c r="AB119" s="145" t="s">
        <v>686</v>
      </c>
      <c r="AC119" s="146">
        <v>45729</v>
      </c>
      <c r="AD119" s="149">
        <v>45750</v>
      </c>
      <c r="AE119" s="149">
        <v>45729</v>
      </c>
      <c r="AF119" s="153">
        <f t="shared" si="13"/>
        <v>-21</v>
      </c>
      <c r="AG119" s="151">
        <f t="shared" si="14"/>
        <v>2156.96</v>
      </c>
      <c r="AH119" s="152">
        <f t="shared" si="15"/>
        <v>-45296.160000000003</v>
      </c>
      <c r="AI119" s="153" t="s">
        <v>131</v>
      </c>
    </row>
    <row r="120" spans="1:35" x14ac:dyDescent="0.2">
      <c r="A120" s="145">
        <v>2025</v>
      </c>
      <c r="B120" s="145">
        <v>103</v>
      </c>
      <c r="C120" s="146">
        <v>45726</v>
      </c>
      <c r="D120" s="147" t="s">
        <v>687</v>
      </c>
      <c r="E120" s="146">
        <v>45720</v>
      </c>
      <c r="F120" s="147" t="s">
        <v>688</v>
      </c>
      <c r="G120" s="148">
        <v>1459.12</v>
      </c>
      <c r="H120" s="148">
        <v>263.12</v>
      </c>
      <c r="I120" s="145" t="s">
        <v>131</v>
      </c>
      <c r="J120" s="148">
        <f t="shared" si="12"/>
        <v>1459.12</v>
      </c>
      <c r="K120" s="145" t="s">
        <v>689</v>
      </c>
      <c r="L120" s="145" t="s">
        <v>182</v>
      </c>
      <c r="M120" s="145" t="s">
        <v>690</v>
      </c>
      <c r="N120" s="146">
        <v>45720</v>
      </c>
      <c r="O120" s="147" t="s">
        <v>682</v>
      </c>
      <c r="P120" s="145" t="s">
        <v>683</v>
      </c>
      <c r="Q120" s="145" t="s">
        <v>684</v>
      </c>
      <c r="R120" s="145" t="s">
        <v>127</v>
      </c>
      <c r="S120" s="147" t="s">
        <v>128</v>
      </c>
      <c r="T120" s="145" t="s">
        <v>685</v>
      </c>
      <c r="U120" s="145">
        <v>8290</v>
      </c>
      <c r="V120" s="145">
        <v>966</v>
      </c>
      <c r="W120" s="145">
        <v>1</v>
      </c>
      <c r="X120" s="145">
        <v>2024</v>
      </c>
      <c r="Y120" s="145">
        <v>136</v>
      </c>
      <c r="Z120" s="145">
        <v>0</v>
      </c>
      <c r="AA120" s="146" t="s">
        <v>122</v>
      </c>
      <c r="AB120" s="145" t="s">
        <v>339</v>
      </c>
      <c r="AC120" s="146">
        <v>45729</v>
      </c>
      <c r="AD120" s="149">
        <v>45750</v>
      </c>
      <c r="AE120" s="149">
        <v>45729</v>
      </c>
      <c r="AF120" s="153">
        <f t="shared" si="13"/>
        <v>-21</v>
      </c>
      <c r="AG120" s="151">
        <f t="shared" si="14"/>
        <v>1459.12</v>
      </c>
      <c r="AH120" s="152">
        <f t="shared" si="15"/>
        <v>-30641.519999999997</v>
      </c>
      <c r="AI120" s="153" t="s">
        <v>131</v>
      </c>
    </row>
    <row r="121" spans="1:35" x14ac:dyDescent="0.2">
      <c r="A121" s="145">
        <v>2025</v>
      </c>
      <c r="B121" s="145">
        <v>104</v>
      </c>
      <c r="C121" s="146">
        <v>45726</v>
      </c>
      <c r="D121" s="147" t="s">
        <v>691</v>
      </c>
      <c r="E121" s="146">
        <v>45716</v>
      </c>
      <c r="F121" s="147" t="s">
        <v>692</v>
      </c>
      <c r="G121" s="148">
        <v>15097.5</v>
      </c>
      <c r="H121" s="148">
        <v>2722.5</v>
      </c>
      <c r="I121" s="145" t="s">
        <v>121</v>
      </c>
      <c r="J121" s="148">
        <f t="shared" si="12"/>
        <v>12375</v>
      </c>
      <c r="K121" s="145" t="s">
        <v>693</v>
      </c>
      <c r="L121" s="145" t="s">
        <v>182</v>
      </c>
      <c r="M121" s="145" t="s">
        <v>694</v>
      </c>
      <c r="N121" s="146">
        <v>45720</v>
      </c>
      <c r="O121" s="147" t="s">
        <v>695</v>
      </c>
      <c r="P121" s="145" t="s">
        <v>696</v>
      </c>
      <c r="Q121" s="145"/>
      <c r="R121" s="145" t="s">
        <v>127</v>
      </c>
      <c r="S121" s="147" t="s">
        <v>128</v>
      </c>
      <c r="T121" s="145" t="s">
        <v>697</v>
      </c>
      <c r="U121" s="145">
        <v>8260</v>
      </c>
      <c r="V121" s="145">
        <v>8200</v>
      </c>
      <c r="W121" s="145">
        <v>1</v>
      </c>
      <c r="X121" s="145">
        <v>2024</v>
      </c>
      <c r="Y121" s="145">
        <v>299</v>
      </c>
      <c r="Z121" s="145">
        <v>0</v>
      </c>
      <c r="AA121" s="146" t="s">
        <v>122</v>
      </c>
      <c r="AB121" s="145" t="s">
        <v>698</v>
      </c>
      <c r="AC121" s="146">
        <v>45743</v>
      </c>
      <c r="AD121" s="149">
        <v>45750</v>
      </c>
      <c r="AE121" s="149">
        <v>45743</v>
      </c>
      <c r="AF121" s="153">
        <f t="shared" si="13"/>
        <v>-7</v>
      </c>
      <c r="AG121" s="151">
        <f t="shared" si="14"/>
        <v>12375</v>
      </c>
      <c r="AH121" s="152">
        <f t="shared" si="15"/>
        <v>-86625</v>
      </c>
      <c r="AI121" s="153" t="s">
        <v>131</v>
      </c>
    </row>
    <row r="122" spans="1:35" x14ac:dyDescent="0.2">
      <c r="A122" s="145">
        <v>2025</v>
      </c>
      <c r="B122" s="145">
        <v>105</v>
      </c>
      <c r="C122" s="146">
        <v>45726</v>
      </c>
      <c r="D122" s="147" t="s">
        <v>699</v>
      </c>
      <c r="E122" s="146">
        <v>45716</v>
      </c>
      <c r="F122" s="147" t="s">
        <v>700</v>
      </c>
      <c r="G122" s="148">
        <v>701.49</v>
      </c>
      <c r="H122" s="148">
        <v>126.5</v>
      </c>
      <c r="I122" s="145" t="s">
        <v>121</v>
      </c>
      <c r="J122" s="148">
        <f t="shared" si="12"/>
        <v>574.99</v>
      </c>
      <c r="K122" s="145" t="s">
        <v>701</v>
      </c>
      <c r="L122" s="145" t="s">
        <v>182</v>
      </c>
      <c r="M122" s="145" t="s">
        <v>702</v>
      </c>
      <c r="N122" s="146">
        <v>45720</v>
      </c>
      <c r="O122" s="147" t="s">
        <v>703</v>
      </c>
      <c r="P122" s="145" t="s">
        <v>704</v>
      </c>
      <c r="Q122" s="145" t="s">
        <v>704</v>
      </c>
      <c r="R122" s="145" t="s">
        <v>254</v>
      </c>
      <c r="S122" s="147" t="s">
        <v>255</v>
      </c>
      <c r="T122" s="145" t="s">
        <v>705</v>
      </c>
      <c r="U122" s="145">
        <v>240</v>
      </c>
      <c r="V122" s="145">
        <v>21</v>
      </c>
      <c r="W122" s="145">
        <v>2</v>
      </c>
      <c r="X122" s="145">
        <v>2025</v>
      </c>
      <c r="Y122" s="145">
        <v>44</v>
      </c>
      <c r="Z122" s="145">
        <v>0</v>
      </c>
      <c r="AA122" s="146" t="s">
        <v>122</v>
      </c>
      <c r="AB122" s="145" t="s">
        <v>706</v>
      </c>
      <c r="AC122" s="146">
        <v>45729</v>
      </c>
      <c r="AD122" s="149">
        <v>45750</v>
      </c>
      <c r="AE122" s="149">
        <v>45729</v>
      </c>
      <c r="AF122" s="153">
        <f t="shared" si="13"/>
        <v>-21</v>
      </c>
      <c r="AG122" s="151">
        <f t="shared" si="14"/>
        <v>574.99</v>
      </c>
      <c r="AH122" s="152">
        <f t="shared" si="15"/>
        <v>-12074.79</v>
      </c>
      <c r="AI122" s="153" t="s">
        <v>131</v>
      </c>
    </row>
    <row r="123" spans="1:35" x14ac:dyDescent="0.2">
      <c r="A123" s="145">
        <v>2025</v>
      </c>
      <c r="B123" s="145">
        <v>106</v>
      </c>
      <c r="C123" s="146">
        <v>45726</v>
      </c>
      <c r="D123" s="147" t="s">
        <v>707</v>
      </c>
      <c r="E123" s="146">
        <v>45721</v>
      </c>
      <c r="F123" s="147" t="s">
        <v>708</v>
      </c>
      <c r="G123" s="148">
        <v>1065.06</v>
      </c>
      <c r="H123" s="148">
        <v>40.96</v>
      </c>
      <c r="I123" s="145" t="s">
        <v>121</v>
      </c>
      <c r="J123" s="148">
        <f t="shared" si="12"/>
        <v>1024.0999999999999</v>
      </c>
      <c r="K123" s="145" t="s">
        <v>571</v>
      </c>
      <c r="L123" s="145" t="s">
        <v>182</v>
      </c>
      <c r="M123" s="145" t="s">
        <v>709</v>
      </c>
      <c r="N123" s="146">
        <v>45721</v>
      </c>
      <c r="O123" s="147" t="s">
        <v>219</v>
      </c>
      <c r="P123" s="145" t="s">
        <v>220</v>
      </c>
      <c r="Q123" s="145" t="s">
        <v>220</v>
      </c>
      <c r="R123" s="145" t="s">
        <v>139</v>
      </c>
      <c r="S123" s="147" t="s">
        <v>140</v>
      </c>
      <c r="T123" s="145" t="s">
        <v>221</v>
      </c>
      <c r="U123" s="145">
        <v>1900</v>
      </c>
      <c r="V123" s="145">
        <v>420</v>
      </c>
      <c r="W123" s="145">
        <v>99</v>
      </c>
      <c r="X123" s="145">
        <v>2024</v>
      </c>
      <c r="Y123" s="145">
        <v>243</v>
      </c>
      <c r="Z123" s="145">
        <v>0</v>
      </c>
      <c r="AA123" s="146" t="s">
        <v>122</v>
      </c>
      <c r="AB123" s="145" t="s">
        <v>710</v>
      </c>
      <c r="AC123" s="146">
        <v>45729</v>
      </c>
      <c r="AD123" s="149">
        <v>45751</v>
      </c>
      <c r="AE123" s="149">
        <v>45729</v>
      </c>
      <c r="AF123" s="153">
        <f t="shared" si="13"/>
        <v>-22</v>
      </c>
      <c r="AG123" s="151">
        <f t="shared" si="14"/>
        <v>1024.0999999999999</v>
      </c>
      <c r="AH123" s="152">
        <f t="shared" si="15"/>
        <v>-22530.199999999997</v>
      </c>
      <c r="AI123" s="153" t="s">
        <v>131</v>
      </c>
    </row>
    <row r="124" spans="1:35" x14ac:dyDescent="0.2">
      <c r="A124" s="145">
        <v>2025</v>
      </c>
      <c r="B124" s="145">
        <v>107</v>
      </c>
      <c r="C124" s="146">
        <v>45726</v>
      </c>
      <c r="D124" s="147" t="s">
        <v>711</v>
      </c>
      <c r="E124" s="146">
        <v>45716</v>
      </c>
      <c r="F124" s="147" t="s">
        <v>712</v>
      </c>
      <c r="G124" s="148">
        <v>752.38</v>
      </c>
      <c r="H124" s="148">
        <v>135.68</v>
      </c>
      <c r="I124" s="145" t="s">
        <v>121</v>
      </c>
      <c r="J124" s="148">
        <f t="shared" si="12"/>
        <v>616.70000000000005</v>
      </c>
      <c r="K124" s="145" t="s">
        <v>225</v>
      </c>
      <c r="L124" s="145" t="s">
        <v>182</v>
      </c>
      <c r="M124" s="145" t="s">
        <v>713</v>
      </c>
      <c r="N124" s="146">
        <v>45720</v>
      </c>
      <c r="O124" s="147" t="s">
        <v>227</v>
      </c>
      <c r="P124" s="145" t="s">
        <v>228</v>
      </c>
      <c r="Q124" s="145" t="s">
        <v>228</v>
      </c>
      <c r="R124" s="145" t="s">
        <v>139</v>
      </c>
      <c r="S124" s="147" t="s">
        <v>140</v>
      </c>
      <c r="T124" s="145" t="s">
        <v>229</v>
      </c>
      <c r="U124" s="145">
        <v>1890</v>
      </c>
      <c r="V124" s="145">
        <v>410</v>
      </c>
      <c r="W124" s="145">
        <v>99</v>
      </c>
      <c r="X124" s="145">
        <v>2025</v>
      </c>
      <c r="Y124" s="145">
        <v>53</v>
      </c>
      <c r="Z124" s="145">
        <v>0</v>
      </c>
      <c r="AA124" s="146" t="s">
        <v>122</v>
      </c>
      <c r="AB124" s="145" t="s">
        <v>714</v>
      </c>
      <c r="AC124" s="146">
        <v>45729</v>
      </c>
      <c r="AD124" s="149">
        <v>45750</v>
      </c>
      <c r="AE124" s="149">
        <v>45729</v>
      </c>
      <c r="AF124" s="153">
        <f t="shared" si="13"/>
        <v>-21</v>
      </c>
      <c r="AG124" s="151">
        <f t="shared" si="14"/>
        <v>616.70000000000005</v>
      </c>
      <c r="AH124" s="152">
        <f t="shared" si="15"/>
        <v>-12950.7</v>
      </c>
      <c r="AI124" s="153" t="s">
        <v>131</v>
      </c>
    </row>
    <row r="125" spans="1:35" x14ac:dyDescent="0.2">
      <c r="A125" s="145">
        <v>2025</v>
      </c>
      <c r="B125" s="145">
        <v>108</v>
      </c>
      <c r="C125" s="146">
        <v>45730</v>
      </c>
      <c r="D125" s="147" t="s">
        <v>715</v>
      </c>
      <c r="E125" s="146">
        <v>45727</v>
      </c>
      <c r="F125" s="147" t="s">
        <v>716</v>
      </c>
      <c r="G125" s="148">
        <v>13.33</v>
      </c>
      <c r="H125" s="148">
        <v>2.33</v>
      </c>
      <c r="I125" s="145" t="s">
        <v>121</v>
      </c>
      <c r="J125" s="148">
        <f t="shared" si="12"/>
        <v>11</v>
      </c>
      <c r="K125" s="145" t="s">
        <v>122</v>
      </c>
      <c r="L125" s="145" t="s">
        <v>182</v>
      </c>
      <c r="M125" s="145" t="s">
        <v>717</v>
      </c>
      <c r="N125" s="146">
        <v>45729</v>
      </c>
      <c r="O125" s="147" t="s">
        <v>347</v>
      </c>
      <c r="P125" s="145" t="s">
        <v>348</v>
      </c>
      <c r="Q125" s="145"/>
      <c r="R125" s="145" t="s">
        <v>127</v>
      </c>
      <c r="S125" s="147" t="s">
        <v>128</v>
      </c>
      <c r="T125" s="145" t="s">
        <v>204</v>
      </c>
      <c r="U125" s="145">
        <v>4980</v>
      </c>
      <c r="V125" s="145">
        <v>803</v>
      </c>
      <c r="W125" s="145">
        <v>1</v>
      </c>
      <c r="X125" s="145">
        <v>2025</v>
      </c>
      <c r="Y125" s="145">
        <v>68</v>
      </c>
      <c r="Z125" s="145">
        <v>0</v>
      </c>
      <c r="AA125" s="146" t="s">
        <v>122</v>
      </c>
      <c r="AB125" s="145" t="s">
        <v>718</v>
      </c>
      <c r="AC125" s="146">
        <v>45740</v>
      </c>
      <c r="AD125" s="149">
        <v>45759</v>
      </c>
      <c r="AE125" s="149">
        <v>45740</v>
      </c>
      <c r="AF125" s="153">
        <f t="shared" si="13"/>
        <v>-19</v>
      </c>
      <c r="AG125" s="151">
        <f t="shared" si="14"/>
        <v>11</v>
      </c>
      <c r="AH125" s="152">
        <f t="shared" si="15"/>
        <v>-209</v>
      </c>
      <c r="AI125" s="153" t="s">
        <v>131</v>
      </c>
    </row>
    <row r="126" spans="1:35" x14ac:dyDescent="0.2">
      <c r="A126" s="145">
        <v>2025</v>
      </c>
      <c r="B126" s="145">
        <v>109</v>
      </c>
      <c r="C126" s="146">
        <v>45730</v>
      </c>
      <c r="D126" s="147" t="s">
        <v>719</v>
      </c>
      <c r="E126" s="146">
        <v>45727</v>
      </c>
      <c r="F126" s="147" t="s">
        <v>720</v>
      </c>
      <c r="G126" s="148">
        <v>41.98</v>
      </c>
      <c r="H126" s="148">
        <v>4.9800000000000004</v>
      </c>
      <c r="I126" s="145" t="s">
        <v>121</v>
      </c>
      <c r="J126" s="148">
        <f t="shared" si="12"/>
        <v>37</v>
      </c>
      <c r="K126" s="145" t="s">
        <v>122</v>
      </c>
      <c r="L126" s="145" t="s">
        <v>182</v>
      </c>
      <c r="M126" s="145" t="s">
        <v>721</v>
      </c>
      <c r="N126" s="146">
        <v>45729</v>
      </c>
      <c r="O126" s="147" t="s">
        <v>347</v>
      </c>
      <c r="P126" s="145" t="s">
        <v>348</v>
      </c>
      <c r="Q126" s="145"/>
      <c r="R126" s="145" t="s">
        <v>127</v>
      </c>
      <c r="S126" s="147" t="s">
        <v>128</v>
      </c>
      <c r="T126" s="145" t="s">
        <v>204</v>
      </c>
      <c r="U126" s="145">
        <v>4980</v>
      </c>
      <c r="V126" s="145">
        <v>803</v>
      </c>
      <c r="W126" s="145">
        <v>1</v>
      </c>
      <c r="X126" s="145">
        <v>2025</v>
      </c>
      <c r="Y126" s="145">
        <v>70</v>
      </c>
      <c r="Z126" s="145">
        <v>0</v>
      </c>
      <c r="AA126" s="146" t="s">
        <v>122</v>
      </c>
      <c r="AB126" s="145" t="s">
        <v>722</v>
      </c>
      <c r="AC126" s="146">
        <v>45740</v>
      </c>
      <c r="AD126" s="149">
        <v>45759</v>
      </c>
      <c r="AE126" s="149">
        <v>45740</v>
      </c>
      <c r="AF126" s="153">
        <f t="shared" si="13"/>
        <v>-19</v>
      </c>
      <c r="AG126" s="151">
        <f t="shared" si="14"/>
        <v>37</v>
      </c>
      <c r="AH126" s="152">
        <f t="shared" si="15"/>
        <v>-703</v>
      </c>
      <c r="AI126" s="153" t="s">
        <v>131</v>
      </c>
    </row>
    <row r="127" spans="1:35" x14ac:dyDescent="0.2">
      <c r="A127" s="145">
        <v>2025</v>
      </c>
      <c r="B127" s="145">
        <v>110</v>
      </c>
      <c r="C127" s="146">
        <v>45730</v>
      </c>
      <c r="D127" s="147" t="s">
        <v>723</v>
      </c>
      <c r="E127" s="146">
        <v>45727</v>
      </c>
      <c r="F127" s="147" t="s">
        <v>724</v>
      </c>
      <c r="G127" s="148">
        <v>252.1</v>
      </c>
      <c r="H127" s="148">
        <v>24.1</v>
      </c>
      <c r="I127" s="145" t="s">
        <v>121</v>
      </c>
      <c r="J127" s="148">
        <f t="shared" si="12"/>
        <v>228</v>
      </c>
      <c r="K127" s="145" t="s">
        <v>122</v>
      </c>
      <c r="L127" s="145" t="s">
        <v>182</v>
      </c>
      <c r="M127" s="145" t="s">
        <v>725</v>
      </c>
      <c r="N127" s="146">
        <v>45729</v>
      </c>
      <c r="O127" s="147" t="s">
        <v>347</v>
      </c>
      <c r="P127" s="145" t="s">
        <v>348</v>
      </c>
      <c r="Q127" s="145"/>
      <c r="R127" s="145" t="s">
        <v>127</v>
      </c>
      <c r="S127" s="147" t="s">
        <v>128</v>
      </c>
      <c r="T127" s="145" t="s">
        <v>204</v>
      </c>
      <c r="U127" s="145">
        <v>4980</v>
      </c>
      <c r="V127" s="145">
        <v>803</v>
      </c>
      <c r="W127" s="145">
        <v>1</v>
      </c>
      <c r="X127" s="145">
        <v>2025</v>
      </c>
      <c r="Y127" s="145">
        <v>72</v>
      </c>
      <c r="Z127" s="145">
        <v>0</v>
      </c>
      <c r="AA127" s="146" t="s">
        <v>122</v>
      </c>
      <c r="AB127" s="145" t="s">
        <v>726</v>
      </c>
      <c r="AC127" s="146">
        <v>45740</v>
      </c>
      <c r="AD127" s="149">
        <v>45759</v>
      </c>
      <c r="AE127" s="149">
        <v>45740</v>
      </c>
      <c r="AF127" s="153">
        <f t="shared" si="13"/>
        <v>-19</v>
      </c>
      <c r="AG127" s="151">
        <f t="shared" si="14"/>
        <v>228</v>
      </c>
      <c r="AH127" s="152">
        <f t="shared" si="15"/>
        <v>-4332</v>
      </c>
      <c r="AI127" s="153" t="s">
        <v>131</v>
      </c>
    </row>
    <row r="128" spans="1:35" x14ac:dyDescent="0.2">
      <c r="A128" s="145">
        <v>2025</v>
      </c>
      <c r="B128" s="145">
        <v>111</v>
      </c>
      <c r="C128" s="146">
        <v>45730</v>
      </c>
      <c r="D128" s="147" t="s">
        <v>727</v>
      </c>
      <c r="E128" s="146">
        <v>45727</v>
      </c>
      <c r="F128" s="147" t="s">
        <v>728</v>
      </c>
      <c r="G128" s="148">
        <v>1437.27</v>
      </c>
      <c r="H128" s="148">
        <v>259.27</v>
      </c>
      <c r="I128" s="145" t="s">
        <v>121</v>
      </c>
      <c r="J128" s="148">
        <f t="shared" si="12"/>
        <v>1178</v>
      </c>
      <c r="K128" s="145" t="s">
        <v>122</v>
      </c>
      <c r="L128" s="145" t="s">
        <v>182</v>
      </c>
      <c r="M128" s="145" t="s">
        <v>729</v>
      </c>
      <c r="N128" s="146">
        <v>45729</v>
      </c>
      <c r="O128" s="147" t="s">
        <v>347</v>
      </c>
      <c r="P128" s="145" t="s">
        <v>348</v>
      </c>
      <c r="Q128" s="145"/>
      <c r="R128" s="145" t="s">
        <v>127</v>
      </c>
      <c r="S128" s="147" t="s">
        <v>128</v>
      </c>
      <c r="T128" s="145" t="s">
        <v>204</v>
      </c>
      <c r="U128" s="145">
        <v>4980</v>
      </c>
      <c r="V128" s="145">
        <v>803</v>
      </c>
      <c r="W128" s="145">
        <v>1</v>
      </c>
      <c r="X128" s="145">
        <v>2025</v>
      </c>
      <c r="Y128" s="145">
        <v>71</v>
      </c>
      <c r="Z128" s="145">
        <v>0</v>
      </c>
      <c r="AA128" s="146" t="s">
        <v>122</v>
      </c>
      <c r="AB128" s="145" t="s">
        <v>730</v>
      </c>
      <c r="AC128" s="146">
        <v>45740</v>
      </c>
      <c r="AD128" s="149">
        <v>45759</v>
      </c>
      <c r="AE128" s="149">
        <v>45740</v>
      </c>
      <c r="AF128" s="153">
        <f t="shared" si="13"/>
        <v>-19</v>
      </c>
      <c r="AG128" s="151">
        <f t="shared" si="14"/>
        <v>1178</v>
      </c>
      <c r="AH128" s="152">
        <f t="shared" si="15"/>
        <v>-22382</v>
      </c>
      <c r="AI128" s="153" t="s">
        <v>131</v>
      </c>
    </row>
    <row r="129" spans="1:35" x14ac:dyDescent="0.2">
      <c r="A129" s="145">
        <v>2025</v>
      </c>
      <c r="B129" s="145">
        <v>112</v>
      </c>
      <c r="C129" s="146">
        <v>45730</v>
      </c>
      <c r="D129" s="147" t="s">
        <v>731</v>
      </c>
      <c r="E129" s="146">
        <v>45727</v>
      </c>
      <c r="F129" s="147" t="s">
        <v>732</v>
      </c>
      <c r="G129" s="148">
        <v>1977.81</v>
      </c>
      <c r="H129" s="148">
        <v>356.81</v>
      </c>
      <c r="I129" s="145" t="s">
        <v>121</v>
      </c>
      <c r="J129" s="148">
        <f t="shared" si="12"/>
        <v>1621</v>
      </c>
      <c r="K129" s="145" t="s">
        <v>122</v>
      </c>
      <c r="L129" s="145" t="s">
        <v>182</v>
      </c>
      <c r="M129" s="145" t="s">
        <v>733</v>
      </c>
      <c r="N129" s="146">
        <v>45729</v>
      </c>
      <c r="O129" s="147" t="s">
        <v>347</v>
      </c>
      <c r="P129" s="145" t="s">
        <v>348</v>
      </c>
      <c r="Q129" s="145"/>
      <c r="R129" s="145" t="s">
        <v>127</v>
      </c>
      <c r="S129" s="147" t="s">
        <v>128</v>
      </c>
      <c r="T129" s="145" t="s">
        <v>204</v>
      </c>
      <c r="U129" s="145">
        <v>4980</v>
      </c>
      <c r="V129" s="145">
        <v>803</v>
      </c>
      <c r="W129" s="145">
        <v>1</v>
      </c>
      <c r="X129" s="145">
        <v>2025</v>
      </c>
      <c r="Y129" s="145">
        <v>69</v>
      </c>
      <c r="Z129" s="145">
        <v>0</v>
      </c>
      <c r="AA129" s="146" t="s">
        <v>122</v>
      </c>
      <c r="AB129" s="145" t="s">
        <v>734</v>
      </c>
      <c r="AC129" s="146">
        <v>45740</v>
      </c>
      <c r="AD129" s="149">
        <v>45759</v>
      </c>
      <c r="AE129" s="149">
        <v>45740</v>
      </c>
      <c r="AF129" s="153">
        <f t="shared" si="13"/>
        <v>-19</v>
      </c>
      <c r="AG129" s="151">
        <f t="shared" si="14"/>
        <v>1621</v>
      </c>
      <c r="AH129" s="152">
        <f t="shared" si="15"/>
        <v>-30799</v>
      </c>
      <c r="AI129" s="153" t="s">
        <v>131</v>
      </c>
    </row>
    <row r="130" spans="1:35" x14ac:dyDescent="0.2">
      <c r="A130" s="145">
        <v>2025</v>
      </c>
      <c r="B130" s="145">
        <v>113</v>
      </c>
      <c r="C130" s="146">
        <v>45730</v>
      </c>
      <c r="D130" s="147" t="s">
        <v>735</v>
      </c>
      <c r="E130" s="146">
        <v>45728</v>
      </c>
      <c r="F130" s="147" t="s">
        <v>736</v>
      </c>
      <c r="G130" s="148">
        <v>32.96</v>
      </c>
      <c r="H130" s="148">
        <v>5.96</v>
      </c>
      <c r="I130" s="145" t="s">
        <v>121</v>
      </c>
      <c r="J130" s="148">
        <f t="shared" si="12"/>
        <v>27</v>
      </c>
      <c r="K130" s="145" t="s">
        <v>122</v>
      </c>
      <c r="L130" s="145" t="s">
        <v>182</v>
      </c>
      <c r="M130" s="145" t="s">
        <v>737</v>
      </c>
      <c r="N130" s="146">
        <v>45730</v>
      </c>
      <c r="O130" s="147" t="s">
        <v>347</v>
      </c>
      <c r="P130" s="145" t="s">
        <v>348</v>
      </c>
      <c r="Q130" s="145"/>
      <c r="R130" s="145" t="s">
        <v>127</v>
      </c>
      <c r="S130" s="147" t="s">
        <v>128</v>
      </c>
      <c r="T130" s="145" t="s">
        <v>158</v>
      </c>
      <c r="U130" s="145">
        <v>2890</v>
      </c>
      <c r="V130" s="145">
        <v>610</v>
      </c>
      <c r="W130" s="145">
        <v>99</v>
      </c>
      <c r="X130" s="145">
        <v>2025</v>
      </c>
      <c r="Y130" s="145">
        <v>76</v>
      </c>
      <c r="Z130" s="145">
        <v>0</v>
      </c>
      <c r="AA130" s="146" t="s">
        <v>122</v>
      </c>
      <c r="AB130" s="145" t="s">
        <v>310</v>
      </c>
      <c r="AC130" s="146">
        <v>45740</v>
      </c>
      <c r="AD130" s="149">
        <v>45760</v>
      </c>
      <c r="AE130" s="149">
        <v>45740</v>
      </c>
      <c r="AF130" s="153">
        <f t="shared" si="13"/>
        <v>-20</v>
      </c>
      <c r="AG130" s="151">
        <f t="shared" si="14"/>
        <v>27</v>
      </c>
      <c r="AH130" s="152">
        <f t="shared" si="15"/>
        <v>-540</v>
      </c>
      <c r="AI130" s="153" t="s">
        <v>131</v>
      </c>
    </row>
    <row r="131" spans="1:35" x14ac:dyDescent="0.2">
      <c r="A131" s="145">
        <v>2025</v>
      </c>
      <c r="B131" s="145">
        <v>114</v>
      </c>
      <c r="C131" s="146">
        <v>45730</v>
      </c>
      <c r="D131" s="147" t="s">
        <v>738</v>
      </c>
      <c r="E131" s="146">
        <v>45728</v>
      </c>
      <c r="F131" s="147" t="s">
        <v>739</v>
      </c>
      <c r="G131" s="148">
        <v>54.97</v>
      </c>
      <c r="H131" s="148">
        <v>9.9700000000000006</v>
      </c>
      <c r="I131" s="145" t="s">
        <v>121</v>
      </c>
      <c r="J131" s="148">
        <f t="shared" si="12"/>
        <v>45</v>
      </c>
      <c r="K131" s="145" t="s">
        <v>122</v>
      </c>
      <c r="L131" s="145" t="s">
        <v>182</v>
      </c>
      <c r="M131" s="145" t="s">
        <v>740</v>
      </c>
      <c r="N131" s="146">
        <v>45730</v>
      </c>
      <c r="O131" s="147" t="s">
        <v>347</v>
      </c>
      <c r="P131" s="145" t="s">
        <v>348</v>
      </c>
      <c r="Q131" s="145"/>
      <c r="R131" s="145" t="s">
        <v>127</v>
      </c>
      <c r="S131" s="147" t="s">
        <v>128</v>
      </c>
      <c r="T131" s="145" t="s">
        <v>158</v>
      </c>
      <c r="U131" s="145">
        <v>2890</v>
      </c>
      <c r="V131" s="145">
        <v>610</v>
      </c>
      <c r="W131" s="145">
        <v>99</v>
      </c>
      <c r="X131" s="145">
        <v>2025</v>
      </c>
      <c r="Y131" s="145">
        <v>73</v>
      </c>
      <c r="Z131" s="145">
        <v>0</v>
      </c>
      <c r="AA131" s="146" t="s">
        <v>122</v>
      </c>
      <c r="AB131" s="145" t="s">
        <v>306</v>
      </c>
      <c r="AC131" s="146">
        <v>45740</v>
      </c>
      <c r="AD131" s="149">
        <v>45760</v>
      </c>
      <c r="AE131" s="149">
        <v>45740</v>
      </c>
      <c r="AF131" s="153">
        <f t="shared" si="13"/>
        <v>-20</v>
      </c>
      <c r="AG131" s="151">
        <f t="shared" si="14"/>
        <v>45</v>
      </c>
      <c r="AH131" s="152">
        <f t="shared" si="15"/>
        <v>-900</v>
      </c>
      <c r="AI131" s="153" t="s">
        <v>131</v>
      </c>
    </row>
    <row r="132" spans="1:35" x14ac:dyDescent="0.2">
      <c r="A132" s="145">
        <v>2025</v>
      </c>
      <c r="B132" s="145">
        <v>115</v>
      </c>
      <c r="C132" s="146">
        <v>45730</v>
      </c>
      <c r="D132" s="147" t="s">
        <v>741</v>
      </c>
      <c r="E132" s="146">
        <v>45728</v>
      </c>
      <c r="F132" s="147" t="s">
        <v>742</v>
      </c>
      <c r="G132" s="148">
        <v>183.03</v>
      </c>
      <c r="H132" s="148">
        <v>33.03</v>
      </c>
      <c r="I132" s="145" t="s">
        <v>121</v>
      </c>
      <c r="J132" s="148">
        <f t="shared" si="12"/>
        <v>150</v>
      </c>
      <c r="K132" s="145" t="s">
        <v>122</v>
      </c>
      <c r="L132" s="145" t="s">
        <v>182</v>
      </c>
      <c r="M132" s="145" t="s">
        <v>743</v>
      </c>
      <c r="N132" s="146">
        <v>45729</v>
      </c>
      <c r="O132" s="147" t="s">
        <v>347</v>
      </c>
      <c r="P132" s="145" t="s">
        <v>348</v>
      </c>
      <c r="Q132" s="145"/>
      <c r="R132" s="145" t="s">
        <v>127</v>
      </c>
      <c r="S132" s="147" t="s">
        <v>128</v>
      </c>
      <c r="T132" s="145" t="s">
        <v>158</v>
      </c>
      <c r="U132" s="145">
        <v>2890</v>
      </c>
      <c r="V132" s="145">
        <v>610</v>
      </c>
      <c r="W132" s="145">
        <v>99</v>
      </c>
      <c r="X132" s="145">
        <v>2025</v>
      </c>
      <c r="Y132" s="145">
        <v>80</v>
      </c>
      <c r="Z132" s="145">
        <v>0</v>
      </c>
      <c r="AA132" s="146" t="s">
        <v>122</v>
      </c>
      <c r="AB132" s="145" t="s">
        <v>331</v>
      </c>
      <c r="AC132" s="146">
        <v>45740</v>
      </c>
      <c r="AD132" s="149">
        <v>45759</v>
      </c>
      <c r="AE132" s="149">
        <v>45740</v>
      </c>
      <c r="AF132" s="153">
        <f t="shared" si="13"/>
        <v>-19</v>
      </c>
      <c r="AG132" s="151">
        <f t="shared" si="14"/>
        <v>150</v>
      </c>
      <c r="AH132" s="152">
        <f t="shared" si="15"/>
        <v>-2850</v>
      </c>
      <c r="AI132" s="153" t="s">
        <v>131</v>
      </c>
    </row>
    <row r="133" spans="1:35" x14ac:dyDescent="0.2">
      <c r="A133" s="145">
        <v>2025</v>
      </c>
      <c r="B133" s="145">
        <v>116</v>
      </c>
      <c r="C133" s="146">
        <v>45730</v>
      </c>
      <c r="D133" s="147" t="s">
        <v>744</v>
      </c>
      <c r="E133" s="146">
        <v>45728</v>
      </c>
      <c r="F133" s="147" t="s">
        <v>745</v>
      </c>
      <c r="G133" s="148">
        <v>28.12</v>
      </c>
      <c r="H133" s="148">
        <v>5.12</v>
      </c>
      <c r="I133" s="145" t="s">
        <v>121</v>
      </c>
      <c r="J133" s="148">
        <f t="shared" si="12"/>
        <v>23</v>
      </c>
      <c r="K133" s="145" t="s">
        <v>122</v>
      </c>
      <c r="L133" s="145" t="s">
        <v>182</v>
      </c>
      <c r="M133" s="145" t="s">
        <v>746</v>
      </c>
      <c r="N133" s="146">
        <v>45730</v>
      </c>
      <c r="O133" s="147" t="s">
        <v>347</v>
      </c>
      <c r="P133" s="145" t="s">
        <v>348</v>
      </c>
      <c r="Q133" s="145"/>
      <c r="R133" s="145" t="s">
        <v>127</v>
      </c>
      <c r="S133" s="147" t="s">
        <v>128</v>
      </c>
      <c r="T133" s="145" t="s">
        <v>158</v>
      </c>
      <c r="U133" s="145">
        <v>2890</v>
      </c>
      <c r="V133" s="145">
        <v>610</v>
      </c>
      <c r="W133" s="145">
        <v>99</v>
      </c>
      <c r="X133" s="145">
        <v>2025</v>
      </c>
      <c r="Y133" s="145">
        <v>75</v>
      </c>
      <c r="Z133" s="145">
        <v>0</v>
      </c>
      <c r="AA133" s="146" t="s">
        <v>122</v>
      </c>
      <c r="AB133" s="145" t="s">
        <v>322</v>
      </c>
      <c r="AC133" s="146">
        <v>45740</v>
      </c>
      <c r="AD133" s="149">
        <v>45760</v>
      </c>
      <c r="AE133" s="149">
        <v>45740</v>
      </c>
      <c r="AF133" s="153">
        <f t="shared" si="13"/>
        <v>-20</v>
      </c>
      <c r="AG133" s="151">
        <f t="shared" si="14"/>
        <v>23</v>
      </c>
      <c r="AH133" s="152">
        <f t="shared" si="15"/>
        <v>-460</v>
      </c>
      <c r="AI133" s="153" t="s">
        <v>131</v>
      </c>
    </row>
    <row r="134" spans="1:35" x14ac:dyDescent="0.2">
      <c r="A134" s="145">
        <v>2025</v>
      </c>
      <c r="B134" s="145">
        <v>117</v>
      </c>
      <c r="C134" s="146">
        <v>45730</v>
      </c>
      <c r="D134" s="147" t="s">
        <v>747</v>
      </c>
      <c r="E134" s="146">
        <v>45728</v>
      </c>
      <c r="F134" s="147" t="s">
        <v>748</v>
      </c>
      <c r="G134" s="148">
        <v>32.96</v>
      </c>
      <c r="H134" s="148">
        <v>5.96</v>
      </c>
      <c r="I134" s="145" t="s">
        <v>121</v>
      </c>
      <c r="J134" s="148">
        <f t="shared" si="12"/>
        <v>27</v>
      </c>
      <c r="K134" s="145" t="s">
        <v>122</v>
      </c>
      <c r="L134" s="145" t="s">
        <v>182</v>
      </c>
      <c r="M134" s="145" t="s">
        <v>749</v>
      </c>
      <c r="N134" s="146">
        <v>45730</v>
      </c>
      <c r="O134" s="147" t="s">
        <v>347</v>
      </c>
      <c r="P134" s="145" t="s">
        <v>348</v>
      </c>
      <c r="Q134" s="145"/>
      <c r="R134" s="145" t="s">
        <v>127</v>
      </c>
      <c r="S134" s="147" t="s">
        <v>128</v>
      </c>
      <c r="T134" s="145" t="s">
        <v>158</v>
      </c>
      <c r="U134" s="145">
        <v>2890</v>
      </c>
      <c r="V134" s="145">
        <v>610</v>
      </c>
      <c r="W134" s="145">
        <v>99</v>
      </c>
      <c r="X134" s="145">
        <v>2025</v>
      </c>
      <c r="Y134" s="145">
        <v>81</v>
      </c>
      <c r="Z134" s="145">
        <v>0</v>
      </c>
      <c r="AA134" s="146" t="s">
        <v>122</v>
      </c>
      <c r="AB134" s="145" t="s">
        <v>326</v>
      </c>
      <c r="AC134" s="146">
        <v>45740</v>
      </c>
      <c r="AD134" s="149">
        <v>45760</v>
      </c>
      <c r="AE134" s="149">
        <v>45740</v>
      </c>
      <c r="AF134" s="153">
        <f t="shared" si="13"/>
        <v>-20</v>
      </c>
      <c r="AG134" s="151">
        <f t="shared" si="14"/>
        <v>27</v>
      </c>
      <c r="AH134" s="152">
        <f t="shared" si="15"/>
        <v>-540</v>
      </c>
      <c r="AI134" s="153" t="s">
        <v>131</v>
      </c>
    </row>
    <row r="135" spans="1:35" x14ac:dyDescent="0.2">
      <c r="A135" s="145">
        <v>2025</v>
      </c>
      <c r="B135" s="145">
        <v>118</v>
      </c>
      <c r="C135" s="146">
        <v>45730</v>
      </c>
      <c r="D135" s="147" t="s">
        <v>750</v>
      </c>
      <c r="E135" s="146">
        <v>45728</v>
      </c>
      <c r="F135" s="147" t="s">
        <v>751</v>
      </c>
      <c r="G135" s="148">
        <v>25.63</v>
      </c>
      <c r="H135" s="148">
        <v>4.63</v>
      </c>
      <c r="I135" s="145" t="s">
        <v>121</v>
      </c>
      <c r="J135" s="148">
        <f t="shared" ref="J135:J151" si="16">IF(I135="SI",G135-H135,G135)</f>
        <v>21</v>
      </c>
      <c r="K135" s="145" t="s">
        <v>122</v>
      </c>
      <c r="L135" s="145" t="s">
        <v>182</v>
      </c>
      <c r="M135" s="145" t="s">
        <v>752</v>
      </c>
      <c r="N135" s="146">
        <v>45729</v>
      </c>
      <c r="O135" s="147" t="s">
        <v>347</v>
      </c>
      <c r="P135" s="145" t="s">
        <v>348</v>
      </c>
      <c r="Q135" s="145"/>
      <c r="R135" s="145" t="s">
        <v>127</v>
      </c>
      <c r="S135" s="147" t="s">
        <v>128</v>
      </c>
      <c r="T135" s="145" t="s">
        <v>158</v>
      </c>
      <c r="U135" s="145">
        <v>2890</v>
      </c>
      <c r="V135" s="145">
        <v>610</v>
      </c>
      <c r="W135" s="145">
        <v>99</v>
      </c>
      <c r="X135" s="145">
        <v>2025</v>
      </c>
      <c r="Y135" s="145">
        <v>74</v>
      </c>
      <c r="Z135" s="145">
        <v>0</v>
      </c>
      <c r="AA135" s="146" t="s">
        <v>122</v>
      </c>
      <c r="AB135" s="145" t="s">
        <v>318</v>
      </c>
      <c r="AC135" s="146">
        <v>45740</v>
      </c>
      <c r="AD135" s="149">
        <v>45759</v>
      </c>
      <c r="AE135" s="149">
        <v>45740</v>
      </c>
      <c r="AF135" s="153">
        <f t="shared" ref="AF135:AF151" si="17">AE135-AD135</f>
        <v>-19</v>
      </c>
      <c r="AG135" s="151">
        <f t="shared" ref="AG135:AG151" si="18">IF(AI135="SI",0,J135)</f>
        <v>21</v>
      </c>
      <c r="AH135" s="152">
        <f t="shared" ref="AH135:AH151" si="19">AG135*AF135</f>
        <v>-399</v>
      </c>
      <c r="AI135" s="153" t="s">
        <v>131</v>
      </c>
    </row>
    <row r="136" spans="1:35" x14ac:dyDescent="0.2">
      <c r="A136" s="145">
        <v>2025</v>
      </c>
      <c r="B136" s="145">
        <v>119</v>
      </c>
      <c r="C136" s="146">
        <v>45730</v>
      </c>
      <c r="D136" s="147" t="s">
        <v>753</v>
      </c>
      <c r="E136" s="146">
        <v>45728</v>
      </c>
      <c r="F136" s="147" t="s">
        <v>754</v>
      </c>
      <c r="G136" s="148">
        <v>377.05</v>
      </c>
      <c r="H136" s="148">
        <v>68.05</v>
      </c>
      <c r="I136" s="145" t="s">
        <v>121</v>
      </c>
      <c r="J136" s="148">
        <f t="shared" si="16"/>
        <v>309</v>
      </c>
      <c r="K136" s="145" t="s">
        <v>122</v>
      </c>
      <c r="L136" s="145" t="s">
        <v>182</v>
      </c>
      <c r="M136" s="145" t="s">
        <v>755</v>
      </c>
      <c r="N136" s="146">
        <v>45730</v>
      </c>
      <c r="O136" s="147" t="s">
        <v>347</v>
      </c>
      <c r="P136" s="145" t="s">
        <v>348</v>
      </c>
      <c r="Q136" s="145"/>
      <c r="R136" s="145" t="s">
        <v>127</v>
      </c>
      <c r="S136" s="147" t="s">
        <v>128</v>
      </c>
      <c r="T136" s="145" t="s">
        <v>158</v>
      </c>
      <c r="U136" s="145">
        <v>2890</v>
      </c>
      <c r="V136" s="145">
        <v>610</v>
      </c>
      <c r="W136" s="145">
        <v>99</v>
      </c>
      <c r="X136" s="145">
        <v>2025</v>
      </c>
      <c r="Y136" s="145">
        <v>78</v>
      </c>
      <c r="Z136" s="145">
        <v>0</v>
      </c>
      <c r="AA136" s="146" t="s">
        <v>122</v>
      </c>
      <c r="AB136" s="145" t="s">
        <v>314</v>
      </c>
      <c r="AC136" s="146">
        <v>45740</v>
      </c>
      <c r="AD136" s="149">
        <v>45760</v>
      </c>
      <c r="AE136" s="149">
        <v>45740</v>
      </c>
      <c r="AF136" s="153">
        <f t="shared" si="17"/>
        <v>-20</v>
      </c>
      <c r="AG136" s="151">
        <f t="shared" si="18"/>
        <v>309</v>
      </c>
      <c r="AH136" s="152">
        <f t="shared" si="19"/>
        <v>-6180</v>
      </c>
      <c r="AI136" s="153" t="s">
        <v>131</v>
      </c>
    </row>
    <row r="137" spans="1:35" x14ac:dyDescent="0.2">
      <c r="A137" s="145">
        <v>2025</v>
      </c>
      <c r="B137" s="145">
        <v>120</v>
      </c>
      <c r="C137" s="146">
        <v>45730</v>
      </c>
      <c r="D137" s="147" t="s">
        <v>756</v>
      </c>
      <c r="E137" s="146">
        <v>45728</v>
      </c>
      <c r="F137" s="147" t="s">
        <v>757</v>
      </c>
      <c r="G137" s="148">
        <v>29.32</v>
      </c>
      <c r="H137" s="148">
        <v>5.32</v>
      </c>
      <c r="I137" s="145" t="s">
        <v>121</v>
      </c>
      <c r="J137" s="148">
        <f t="shared" si="16"/>
        <v>24</v>
      </c>
      <c r="K137" s="145" t="s">
        <v>122</v>
      </c>
      <c r="L137" s="145" t="s">
        <v>182</v>
      </c>
      <c r="M137" s="145" t="s">
        <v>758</v>
      </c>
      <c r="N137" s="146">
        <v>45730</v>
      </c>
      <c r="O137" s="147" t="s">
        <v>347</v>
      </c>
      <c r="P137" s="145" t="s">
        <v>348</v>
      </c>
      <c r="Q137" s="145"/>
      <c r="R137" s="145" t="s">
        <v>127</v>
      </c>
      <c r="S137" s="147" t="s">
        <v>128</v>
      </c>
      <c r="T137" s="145" t="s">
        <v>158</v>
      </c>
      <c r="U137" s="145">
        <v>2890</v>
      </c>
      <c r="V137" s="145">
        <v>610</v>
      </c>
      <c r="W137" s="145">
        <v>99</v>
      </c>
      <c r="X137" s="145">
        <v>2025</v>
      </c>
      <c r="Y137" s="145">
        <v>79</v>
      </c>
      <c r="Z137" s="145">
        <v>0</v>
      </c>
      <c r="AA137" s="146" t="s">
        <v>122</v>
      </c>
      <c r="AB137" s="145" t="s">
        <v>759</v>
      </c>
      <c r="AC137" s="146">
        <v>45740</v>
      </c>
      <c r="AD137" s="149">
        <v>45760</v>
      </c>
      <c r="AE137" s="149">
        <v>45740</v>
      </c>
      <c r="AF137" s="153">
        <f t="shared" si="17"/>
        <v>-20</v>
      </c>
      <c r="AG137" s="151">
        <f t="shared" si="18"/>
        <v>24</v>
      </c>
      <c r="AH137" s="152">
        <f t="shared" si="19"/>
        <v>-480</v>
      </c>
      <c r="AI137" s="153" t="s">
        <v>131</v>
      </c>
    </row>
    <row r="138" spans="1:35" x14ac:dyDescent="0.2">
      <c r="A138" s="145">
        <v>2025</v>
      </c>
      <c r="B138" s="145">
        <v>121</v>
      </c>
      <c r="C138" s="146">
        <v>45730</v>
      </c>
      <c r="D138" s="147" t="s">
        <v>760</v>
      </c>
      <c r="E138" s="146">
        <v>45728</v>
      </c>
      <c r="F138" s="147" t="s">
        <v>761</v>
      </c>
      <c r="G138" s="148">
        <v>206.16</v>
      </c>
      <c r="H138" s="148">
        <v>37.159999999999997</v>
      </c>
      <c r="I138" s="145" t="s">
        <v>121</v>
      </c>
      <c r="J138" s="148">
        <f t="shared" si="16"/>
        <v>169</v>
      </c>
      <c r="K138" s="145" t="s">
        <v>122</v>
      </c>
      <c r="L138" s="145" t="s">
        <v>182</v>
      </c>
      <c r="M138" s="145" t="s">
        <v>762</v>
      </c>
      <c r="N138" s="146">
        <v>45730</v>
      </c>
      <c r="O138" s="147" t="s">
        <v>347</v>
      </c>
      <c r="P138" s="145" t="s">
        <v>348</v>
      </c>
      <c r="Q138" s="145"/>
      <c r="R138" s="145" t="s">
        <v>127</v>
      </c>
      <c r="S138" s="147" t="s">
        <v>128</v>
      </c>
      <c r="T138" s="145" t="s">
        <v>158</v>
      </c>
      <c r="U138" s="145">
        <v>2890</v>
      </c>
      <c r="V138" s="145">
        <v>610</v>
      </c>
      <c r="W138" s="145">
        <v>99</v>
      </c>
      <c r="X138" s="145">
        <v>2025</v>
      </c>
      <c r="Y138" s="145">
        <v>77</v>
      </c>
      <c r="Z138" s="145">
        <v>0</v>
      </c>
      <c r="AA138" s="146" t="s">
        <v>122</v>
      </c>
      <c r="AB138" s="145" t="s">
        <v>763</v>
      </c>
      <c r="AC138" s="146">
        <v>45740</v>
      </c>
      <c r="AD138" s="149">
        <v>45760</v>
      </c>
      <c r="AE138" s="149">
        <v>45740</v>
      </c>
      <c r="AF138" s="153">
        <f t="shared" si="17"/>
        <v>-20</v>
      </c>
      <c r="AG138" s="151">
        <f t="shared" si="18"/>
        <v>169</v>
      </c>
      <c r="AH138" s="152">
        <f t="shared" si="19"/>
        <v>-3380</v>
      </c>
      <c r="AI138" s="153" t="s">
        <v>131</v>
      </c>
    </row>
    <row r="139" spans="1:35" x14ac:dyDescent="0.2">
      <c r="A139" s="145">
        <v>2025</v>
      </c>
      <c r="B139" s="145">
        <v>122</v>
      </c>
      <c r="C139" s="146">
        <v>45730</v>
      </c>
      <c r="D139" s="147" t="s">
        <v>764</v>
      </c>
      <c r="E139" s="146">
        <v>45724</v>
      </c>
      <c r="F139" s="147" t="s">
        <v>765</v>
      </c>
      <c r="G139" s="148">
        <v>5.16</v>
      </c>
      <c r="H139" s="148">
        <v>0.93</v>
      </c>
      <c r="I139" s="145" t="s">
        <v>121</v>
      </c>
      <c r="J139" s="148">
        <f t="shared" si="16"/>
        <v>4.2300000000000004</v>
      </c>
      <c r="K139" s="145" t="s">
        <v>301</v>
      </c>
      <c r="L139" s="145" t="s">
        <v>182</v>
      </c>
      <c r="M139" s="145" t="s">
        <v>766</v>
      </c>
      <c r="N139" s="146">
        <v>45725</v>
      </c>
      <c r="O139" s="147" t="s">
        <v>291</v>
      </c>
      <c r="P139" s="145" t="s">
        <v>292</v>
      </c>
      <c r="Q139" s="145" t="s">
        <v>293</v>
      </c>
      <c r="R139" s="145" t="s">
        <v>127</v>
      </c>
      <c r="S139" s="147" t="s">
        <v>128</v>
      </c>
      <c r="T139" s="145" t="s">
        <v>158</v>
      </c>
      <c r="U139" s="145">
        <v>2890</v>
      </c>
      <c r="V139" s="145">
        <v>610</v>
      </c>
      <c r="W139" s="145">
        <v>99</v>
      </c>
      <c r="X139" s="145">
        <v>2025</v>
      </c>
      <c r="Y139" s="145">
        <v>83</v>
      </c>
      <c r="Z139" s="145">
        <v>0</v>
      </c>
      <c r="AA139" s="146" t="s">
        <v>122</v>
      </c>
      <c r="AB139" s="145" t="s">
        <v>767</v>
      </c>
      <c r="AC139" s="146">
        <v>45740</v>
      </c>
      <c r="AD139" s="149">
        <v>45755</v>
      </c>
      <c r="AE139" s="149">
        <v>45740</v>
      </c>
      <c r="AF139" s="153">
        <f t="shared" si="17"/>
        <v>-15</v>
      </c>
      <c r="AG139" s="151">
        <f t="shared" si="18"/>
        <v>4.2300000000000004</v>
      </c>
      <c r="AH139" s="152">
        <f t="shared" si="19"/>
        <v>-63.45</v>
      </c>
      <c r="AI139" s="153" t="s">
        <v>131</v>
      </c>
    </row>
    <row r="140" spans="1:35" x14ac:dyDescent="0.2">
      <c r="A140" s="145">
        <v>2025</v>
      </c>
      <c r="B140" s="145">
        <v>123</v>
      </c>
      <c r="C140" s="146">
        <v>45730</v>
      </c>
      <c r="D140" s="147" t="s">
        <v>768</v>
      </c>
      <c r="E140" s="146">
        <v>45725</v>
      </c>
      <c r="F140" s="147" t="s">
        <v>769</v>
      </c>
      <c r="G140" s="148">
        <v>82.57</v>
      </c>
      <c r="H140" s="148">
        <v>14.89</v>
      </c>
      <c r="I140" s="145" t="s">
        <v>121</v>
      </c>
      <c r="J140" s="148">
        <f t="shared" si="16"/>
        <v>67.679999999999993</v>
      </c>
      <c r="K140" s="145" t="s">
        <v>122</v>
      </c>
      <c r="L140" s="145" t="s">
        <v>182</v>
      </c>
      <c r="M140" s="145" t="s">
        <v>770</v>
      </c>
      <c r="N140" s="146">
        <v>45728</v>
      </c>
      <c r="O140" s="147" t="s">
        <v>291</v>
      </c>
      <c r="P140" s="145" t="s">
        <v>292</v>
      </c>
      <c r="Q140" s="145" t="s">
        <v>293</v>
      </c>
      <c r="R140" s="145" t="s">
        <v>127</v>
      </c>
      <c r="S140" s="147" t="s">
        <v>128</v>
      </c>
      <c r="T140" s="145" t="s">
        <v>158</v>
      </c>
      <c r="U140" s="145">
        <v>2890</v>
      </c>
      <c r="V140" s="145">
        <v>610</v>
      </c>
      <c r="W140" s="145">
        <v>99</v>
      </c>
      <c r="X140" s="145">
        <v>2025</v>
      </c>
      <c r="Y140" s="145">
        <v>86</v>
      </c>
      <c r="Z140" s="145">
        <v>0</v>
      </c>
      <c r="AA140" s="146" t="s">
        <v>122</v>
      </c>
      <c r="AB140" s="145" t="s">
        <v>771</v>
      </c>
      <c r="AC140" s="146">
        <v>45740</v>
      </c>
      <c r="AD140" s="149">
        <v>45758</v>
      </c>
      <c r="AE140" s="149">
        <v>45740</v>
      </c>
      <c r="AF140" s="153">
        <f t="shared" si="17"/>
        <v>-18</v>
      </c>
      <c r="AG140" s="151">
        <f t="shared" si="18"/>
        <v>67.679999999999993</v>
      </c>
      <c r="AH140" s="152">
        <f t="shared" si="19"/>
        <v>-1218.2399999999998</v>
      </c>
      <c r="AI140" s="153" t="s">
        <v>131</v>
      </c>
    </row>
    <row r="141" spans="1:35" x14ac:dyDescent="0.2">
      <c r="A141" s="145">
        <v>2025</v>
      </c>
      <c r="B141" s="145">
        <v>124</v>
      </c>
      <c r="C141" s="146">
        <v>45730</v>
      </c>
      <c r="D141" s="147" t="s">
        <v>772</v>
      </c>
      <c r="E141" s="146">
        <v>45725</v>
      </c>
      <c r="F141" s="147" t="s">
        <v>773</v>
      </c>
      <c r="G141" s="148">
        <v>214.55</v>
      </c>
      <c r="H141" s="148">
        <v>38.69</v>
      </c>
      <c r="I141" s="145" t="s">
        <v>121</v>
      </c>
      <c r="J141" s="148">
        <f t="shared" si="16"/>
        <v>175.86</v>
      </c>
      <c r="K141" s="145" t="s">
        <v>122</v>
      </c>
      <c r="L141" s="145" t="s">
        <v>182</v>
      </c>
      <c r="M141" s="145" t="s">
        <v>774</v>
      </c>
      <c r="N141" s="146">
        <v>45729</v>
      </c>
      <c r="O141" s="147" t="s">
        <v>291</v>
      </c>
      <c r="P141" s="145" t="s">
        <v>292</v>
      </c>
      <c r="Q141" s="145" t="s">
        <v>293</v>
      </c>
      <c r="R141" s="145" t="s">
        <v>127</v>
      </c>
      <c r="S141" s="147" t="s">
        <v>128</v>
      </c>
      <c r="T141" s="145" t="s">
        <v>158</v>
      </c>
      <c r="U141" s="145">
        <v>2890</v>
      </c>
      <c r="V141" s="145">
        <v>610</v>
      </c>
      <c r="W141" s="145">
        <v>99</v>
      </c>
      <c r="X141" s="145">
        <v>2025</v>
      </c>
      <c r="Y141" s="145">
        <v>84</v>
      </c>
      <c r="Z141" s="145">
        <v>0</v>
      </c>
      <c r="AA141" s="146" t="s">
        <v>122</v>
      </c>
      <c r="AB141" s="145" t="s">
        <v>775</v>
      </c>
      <c r="AC141" s="146">
        <v>45740</v>
      </c>
      <c r="AD141" s="149">
        <v>45759</v>
      </c>
      <c r="AE141" s="149">
        <v>45740</v>
      </c>
      <c r="AF141" s="153">
        <f t="shared" si="17"/>
        <v>-19</v>
      </c>
      <c r="AG141" s="151">
        <f t="shared" si="18"/>
        <v>175.86</v>
      </c>
      <c r="AH141" s="152">
        <f t="shared" si="19"/>
        <v>-3341.34</v>
      </c>
      <c r="AI141" s="153" t="s">
        <v>131</v>
      </c>
    </row>
    <row r="142" spans="1:35" x14ac:dyDescent="0.2">
      <c r="A142" s="145">
        <v>2025</v>
      </c>
      <c r="B142" s="145">
        <v>125</v>
      </c>
      <c r="C142" s="146">
        <v>45730</v>
      </c>
      <c r="D142" s="147" t="s">
        <v>776</v>
      </c>
      <c r="E142" s="146">
        <v>45725</v>
      </c>
      <c r="F142" s="147" t="s">
        <v>777</v>
      </c>
      <c r="G142" s="148">
        <v>86.08</v>
      </c>
      <c r="H142" s="148">
        <v>15.52</v>
      </c>
      <c r="I142" s="145" t="s">
        <v>121</v>
      </c>
      <c r="J142" s="148">
        <f t="shared" si="16"/>
        <v>70.56</v>
      </c>
      <c r="K142" s="145" t="s">
        <v>122</v>
      </c>
      <c r="L142" s="145" t="s">
        <v>182</v>
      </c>
      <c r="M142" s="145" t="s">
        <v>778</v>
      </c>
      <c r="N142" s="146">
        <v>45727</v>
      </c>
      <c r="O142" s="147" t="s">
        <v>291</v>
      </c>
      <c r="P142" s="145" t="s">
        <v>292</v>
      </c>
      <c r="Q142" s="145" t="s">
        <v>293</v>
      </c>
      <c r="R142" s="145" t="s">
        <v>127</v>
      </c>
      <c r="S142" s="147" t="s">
        <v>128</v>
      </c>
      <c r="T142" s="145" t="s">
        <v>158</v>
      </c>
      <c r="U142" s="145">
        <v>2890</v>
      </c>
      <c r="V142" s="145">
        <v>610</v>
      </c>
      <c r="W142" s="145">
        <v>99</v>
      </c>
      <c r="X142" s="145">
        <v>2025</v>
      </c>
      <c r="Y142" s="145">
        <v>84</v>
      </c>
      <c r="Z142" s="145">
        <v>0</v>
      </c>
      <c r="AA142" s="146" t="s">
        <v>122</v>
      </c>
      <c r="AB142" s="145" t="s">
        <v>779</v>
      </c>
      <c r="AC142" s="146">
        <v>45740</v>
      </c>
      <c r="AD142" s="149">
        <v>45757</v>
      </c>
      <c r="AE142" s="149">
        <v>45740</v>
      </c>
      <c r="AF142" s="153">
        <f t="shared" si="17"/>
        <v>-17</v>
      </c>
      <c r="AG142" s="151">
        <f t="shared" si="18"/>
        <v>70.56</v>
      </c>
      <c r="AH142" s="152">
        <f t="shared" si="19"/>
        <v>-1199.52</v>
      </c>
      <c r="AI142" s="153" t="s">
        <v>131</v>
      </c>
    </row>
    <row r="143" spans="1:35" x14ac:dyDescent="0.2">
      <c r="A143" s="145">
        <v>2025</v>
      </c>
      <c r="B143" s="145">
        <v>126</v>
      </c>
      <c r="C143" s="146">
        <v>45730</v>
      </c>
      <c r="D143" s="147" t="s">
        <v>780</v>
      </c>
      <c r="E143" s="146">
        <v>45728</v>
      </c>
      <c r="F143" s="147" t="s">
        <v>781</v>
      </c>
      <c r="G143" s="148">
        <v>47.71</v>
      </c>
      <c r="H143" s="148">
        <v>8.6</v>
      </c>
      <c r="I143" s="145" t="s">
        <v>121</v>
      </c>
      <c r="J143" s="148">
        <f t="shared" si="16"/>
        <v>39.11</v>
      </c>
      <c r="K143" s="145" t="s">
        <v>301</v>
      </c>
      <c r="L143" s="145" t="s">
        <v>182</v>
      </c>
      <c r="M143" s="145" t="s">
        <v>782</v>
      </c>
      <c r="N143" s="146">
        <v>45730</v>
      </c>
      <c r="O143" s="147" t="s">
        <v>291</v>
      </c>
      <c r="P143" s="145" t="s">
        <v>292</v>
      </c>
      <c r="Q143" s="145" t="s">
        <v>293</v>
      </c>
      <c r="R143" s="145" t="s">
        <v>127</v>
      </c>
      <c r="S143" s="147" t="s">
        <v>128</v>
      </c>
      <c r="T143" s="145" t="s">
        <v>158</v>
      </c>
      <c r="U143" s="145">
        <v>2890</v>
      </c>
      <c r="V143" s="145">
        <v>610</v>
      </c>
      <c r="W143" s="145">
        <v>99</v>
      </c>
      <c r="X143" s="145">
        <v>2025</v>
      </c>
      <c r="Y143" s="145">
        <v>87</v>
      </c>
      <c r="Z143" s="145">
        <v>0</v>
      </c>
      <c r="AA143" s="146" t="s">
        <v>122</v>
      </c>
      <c r="AB143" s="145" t="s">
        <v>783</v>
      </c>
      <c r="AC143" s="146">
        <v>45740</v>
      </c>
      <c r="AD143" s="149">
        <v>45760</v>
      </c>
      <c r="AE143" s="149">
        <v>45740</v>
      </c>
      <c r="AF143" s="153">
        <f t="shared" si="17"/>
        <v>-20</v>
      </c>
      <c r="AG143" s="151">
        <f t="shared" si="18"/>
        <v>39.11</v>
      </c>
      <c r="AH143" s="152">
        <f t="shared" si="19"/>
        <v>-782.2</v>
      </c>
      <c r="AI143" s="153" t="s">
        <v>131</v>
      </c>
    </row>
    <row r="144" spans="1:35" x14ac:dyDescent="0.2">
      <c r="A144" s="145">
        <v>2025</v>
      </c>
      <c r="B144" s="145">
        <v>127</v>
      </c>
      <c r="C144" s="146">
        <v>45730</v>
      </c>
      <c r="D144" s="147" t="s">
        <v>784</v>
      </c>
      <c r="E144" s="146">
        <v>45717</v>
      </c>
      <c r="F144" s="147" t="s">
        <v>785</v>
      </c>
      <c r="G144" s="148">
        <v>165.72</v>
      </c>
      <c r="H144" s="148">
        <v>29.88</v>
      </c>
      <c r="I144" s="145" t="s">
        <v>121</v>
      </c>
      <c r="J144" s="148">
        <f t="shared" si="16"/>
        <v>135.84</v>
      </c>
      <c r="K144" s="145" t="s">
        <v>122</v>
      </c>
      <c r="L144" s="145" t="s">
        <v>182</v>
      </c>
      <c r="M144" s="145" t="s">
        <v>786</v>
      </c>
      <c r="N144" s="146">
        <v>45723</v>
      </c>
      <c r="O144" s="147" t="s">
        <v>202</v>
      </c>
      <c r="P144" s="145" t="s">
        <v>203</v>
      </c>
      <c r="Q144" s="145"/>
      <c r="R144" s="145" t="s">
        <v>127</v>
      </c>
      <c r="S144" s="147" t="s">
        <v>128</v>
      </c>
      <c r="T144" s="145" t="s">
        <v>204</v>
      </c>
      <c r="U144" s="145">
        <v>4980</v>
      </c>
      <c r="V144" s="145">
        <v>802</v>
      </c>
      <c r="W144" s="145">
        <v>1</v>
      </c>
      <c r="X144" s="145">
        <v>2025</v>
      </c>
      <c r="Y144" s="145">
        <v>103</v>
      </c>
      <c r="Z144" s="145">
        <v>0</v>
      </c>
      <c r="AA144" s="146" t="s">
        <v>122</v>
      </c>
      <c r="AB144" s="145" t="s">
        <v>787</v>
      </c>
      <c r="AC144" s="146">
        <v>45740</v>
      </c>
      <c r="AD144" s="149">
        <v>45753</v>
      </c>
      <c r="AE144" s="149">
        <v>45740</v>
      </c>
      <c r="AF144" s="153">
        <f t="shared" si="17"/>
        <v>-13</v>
      </c>
      <c r="AG144" s="151">
        <f t="shared" si="18"/>
        <v>135.84</v>
      </c>
      <c r="AH144" s="152">
        <f t="shared" si="19"/>
        <v>-1765.92</v>
      </c>
      <c r="AI144" s="153" t="s">
        <v>131</v>
      </c>
    </row>
    <row r="145" spans="1:35" x14ac:dyDescent="0.2">
      <c r="A145" s="145">
        <v>2025</v>
      </c>
      <c r="B145" s="145">
        <v>128</v>
      </c>
      <c r="C145" s="146">
        <v>45730</v>
      </c>
      <c r="D145" s="147" t="s">
        <v>788</v>
      </c>
      <c r="E145" s="146">
        <v>45721</v>
      </c>
      <c r="F145" s="147" t="s">
        <v>789</v>
      </c>
      <c r="G145" s="148">
        <v>159.47999999999999</v>
      </c>
      <c r="H145" s="148">
        <v>0</v>
      </c>
      <c r="I145" s="145" t="s">
        <v>131</v>
      </c>
      <c r="J145" s="148">
        <f t="shared" si="16"/>
        <v>159.47999999999999</v>
      </c>
      <c r="K145" s="145" t="s">
        <v>410</v>
      </c>
      <c r="L145" s="145" t="s">
        <v>182</v>
      </c>
      <c r="M145" s="145" t="s">
        <v>790</v>
      </c>
      <c r="N145" s="146">
        <v>45721</v>
      </c>
      <c r="O145" s="147" t="s">
        <v>412</v>
      </c>
      <c r="P145" s="145" t="s">
        <v>413</v>
      </c>
      <c r="Q145" s="145" t="s">
        <v>414</v>
      </c>
      <c r="R145" s="145" t="s">
        <v>139</v>
      </c>
      <c r="S145" s="147" t="s">
        <v>140</v>
      </c>
      <c r="T145" s="145" t="s">
        <v>415</v>
      </c>
      <c r="U145" s="145">
        <v>780</v>
      </c>
      <c r="V145" s="145">
        <v>781</v>
      </c>
      <c r="W145" s="145">
        <v>99</v>
      </c>
      <c r="X145" s="145">
        <v>2025</v>
      </c>
      <c r="Y145" s="145">
        <v>105</v>
      </c>
      <c r="Z145" s="145">
        <v>0</v>
      </c>
      <c r="AA145" s="146" t="s">
        <v>122</v>
      </c>
      <c r="AB145" s="145" t="s">
        <v>791</v>
      </c>
      <c r="AC145" s="146">
        <v>45740</v>
      </c>
      <c r="AD145" s="149">
        <v>45751</v>
      </c>
      <c r="AE145" s="149">
        <v>45740</v>
      </c>
      <c r="AF145" s="153">
        <f t="shared" si="17"/>
        <v>-11</v>
      </c>
      <c r="AG145" s="151">
        <f t="shared" si="18"/>
        <v>159.47999999999999</v>
      </c>
      <c r="AH145" s="152">
        <f t="shared" si="19"/>
        <v>-1754.28</v>
      </c>
      <c r="AI145" s="153" t="s">
        <v>131</v>
      </c>
    </row>
    <row r="146" spans="1:35" x14ac:dyDescent="0.2">
      <c r="A146" s="145">
        <v>2025</v>
      </c>
      <c r="B146" s="145">
        <v>134</v>
      </c>
      <c r="C146" s="146">
        <v>45733</v>
      </c>
      <c r="D146" s="147" t="s">
        <v>792</v>
      </c>
      <c r="E146" s="146">
        <v>45728</v>
      </c>
      <c r="F146" s="147" t="s">
        <v>793</v>
      </c>
      <c r="G146" s="148">
        <v>2011.95</v>
      </c>
      <c r="H146" s="148">
        <v>362.81</v>
      </c>
      <c r="I146" s="145" t="s">
        <v>121</v>
      </c>
      <c r="J146" s="148">
        <f t="shared" si="16"/>
        <v>1649.14</v>
      </c>
      <c r="K146" s="145" t="s">
        <v>301</v>
      </c>
      <c r="L146" s="145" t="s">
        <v>182</v>
      </c>
      <c r="M146" s="145" t="s">
        <v>794</v>
      </c>
      <c r="N146" s="146">
        <v>45730</v>
      </c>
      <c r="O146" s="147" t="s">
        <v>291</v>
      </c>
      <c r="P146" s="145" t="s">
        <v>292</v>
      </c>
      <c r="Q146" s="145" t="s">
        <v>293</v>
      </c>
      <c r="R146" s="145" t="s">
        <v>127</v>
      </c>
      <c r="S146" s="147" t="s">
        <v>128</v>
      </c>
      <c r="T146" s="145" t="s">
        <v>158</v>
      </c>
      <c r="U146" s="145">
        <v>2890</v>
      </c>
      <c r="V146" s="145">
        <v>610</v>
      </c>
      <c r="W146" s="145">
        <v>99</v>
      </c>
      <c r="X146" s="145">
        <v>2025</v>
      </c>
      <c r="Y146" s="145">
        <v>82</v>
      </c>
      <c r="Z146" s="145">
        <v>0</v>
      </c>
      <c r="AA146" s="146" t="s">
        <v>122</v>
      </c>
      <c r="AB146" s="145" t="s">
        <v>795</v>
      </c>
      <c r="AC146" s="146">
        <v>45740</v>
      </c>
      <c r="AD146" s="149">
        <v>45760</v>
      </c>
      <c r="AE146" s="149">
        <v>45740</v>
      </c>
      <c r="AF146" s="153">
        <f t="shared" si="17"/>
        <v>-20</v>
      </c>
      <c r="AG146" s="151">
        <f t="shared" si="18"/>
        <v>1649.14</v>
      </c>
      <c r="AH146" s="152">
        <f t="shared" si="19"/>
        <v>-32982.800000000003</v>
      </c>
      <c r="AI146" s="153" t="s">
        <v>131</v>
      </c>
    </row>
    <row r="147" spans="1:35" x14ac:dyDescent="0.2">
      <c r="A147" s="145">
        <v>2025</v>
      </c>
      <c r="B147" s="145">
        <v>135</v>
      </c>
      <c r="C147" s="146">
        <v>45733</v>
      </c>
      <c r="D147" s="147" t="s">
        <v>796</v>
      </c>
      <c r="E147" s="146">
        <v>45728</v>
      </c>
      <c r="F147" s="147" t="s">
        <v>797</v>
      </c>
      <c r="G147" s="148">
        <v>87.02</v>
      </c>
      <c r="H147" s="148">
        <v>15.69</v>
      </c>
      <c r="I147" s="145" t="s">
        <v>121</v>
      </c>
      <c r="J147" s="148">
        <f t="shared" si="16"/>
        <v>71.33</v>
      </c>
      <c r="K147" s="145" t="s">
        <v>301</v>
      </c>
      <c r="L147" s="145" t="s">
        <v>182</v>
      </c>
      <c r="M147" s="145" t="s">
        <v>798</v>
      </c>
      <c r="N147" s="146">
        <v>45730</v>
      </c>
      <c r="O147" s="147" t="s">
        <v>291</v>
      </c>
      <c r="P147" s="145" t="s">
        <v>292</v>
      </c>
      <c r="Q147" s="145" t="s">
        <v>293</v>
      </c>
      <c r="R147" s="145" t="s">
        <v>127</v>
      </c>
      <c r="S147" s="147" t="s">
        <v>128</v>
      </c>
      <c r="T147" s="145" t="s">
        <v>158</v>
      </c>
      <c r="U147" s="145">
        <v>2890</v>
      </c>
      <c r="V147" s="145">
        <v>610</v>
      </c>
      <c r="W147" s="145">
        <v>99</v>
      </c>
      <c r="X147" s="145">
        <v>2025</v>
      </c>
      <c r="Y147" s="145">
        <v>82</v>
      </c>
      <c r="Z147" s="145">
        <v>0</v>
      </c>
      <c r="AA147" s="146" t="s">
        <v>122</v>
      </c>
      <c r="AB147" s="145" t="s">
        <v>799</v>
      </c>
      <c r="AC147" s="146">
        <v>45740</v>
      </c>
      <c r="AD147" s="149">
        <v>45760</v>
      </c>
      <c r="AE147" s="149">
        <v>45740</v>
      </c>
      <c r="AF147" s="153">
        <f t="shared" si="17"/>
        <v>-20</v>
      </c>
      <c r="AG147" s="151">
        <f t="shared" si="18"/>
        <v>71.33</v>
      </c>
      <c r="AH147" s="152">
        <f t="shared" si="19"/>
        <v>-1426.6</v>
      </c>
      <c r="AI147" s="153" t="s">
        <v>131</v>
      </c>
    </row>
    <row r="148" spans="1:35" x14ac:dyDescent="0.2">
      <c r="A148" s="145">
        <v>2025</v>
      </c>
      <c r="B148" s="145">
        <v>137</v>
      </c>
      <c r="C148" s="146">
        <v>45734</v>
      </c>
      <c r="D148" s="147" t="s">
        <v>800</v>
      </c>
      <c r="E148" s="146">
        <v>45730</v>
      </c>
      <c r="F148" s="147" t="s">
        <v>801</v>
      </c>
      <c r="G148" s="148">
        <v>159</v>
      </c>
      <c r="H148" s="148">
        <v>6.12</v>
      </c>
      <c r="I148" s="145" t="s">
        <v>121</v>
      </c>
      <c r="J148" s="148">
        <f t="shared" si="16"/>
        <v>152.88</v>
      </c>
      <c r="K148" s="145" t="s">
        <v>664</v>
      </c>
      <c r="L148" s="145" t="s">
        <v>182</v>
      </c>
      <c r="M148" s="145" t="s">
        <v>802</v>
      </c>
      <c r="N148" s="146">
        <v>45733</v>
      </c>
      <c r="O148" s="147" t="s">
        <v>470</v>
      </c>
      <c r="P148" s="145" t="s">
        <v>471</v>
      </c>
      <c r="Q148" s="145" t="s">
        <v>472</v>
      </c>
      <c r="R148" s="145" t="s">
        <v>254</v>
      </c>
      <c r="S148" s="147" t="s">
        <v>255</v>
      </c>
      <c r="T148" s="145" t="s">
        <v>473</v>
      </c>
      <c r="U148" s="145">
        <v>230</v>
      </c>
      <c r="V148" s="145">
        <v>65</v>
      </c>
      <c r="W148" s="145">
        <v>1</v>
      </c>
      <c r="X148" s="145">
        <v>2025</v>
      </c>
      <c r="Y148" s="145">
        <v>106</v>
      </c>
      <c r="Z148" s="145">
        <v>0</v>
      </c>
      <c r="AA148" s="146" t="s">
        <v>122</v>
      </c>
      <c r="AB148" s="145" t="s">
        <v>803</v>
      </c>
      <c r="AC148" s="146">
        <v>45740</v>
      </c>
      <c r="AD148" s="149">
        <v>45763</v>
      </c>
      <c r="AE148" s="149">
        <v>45740</v>
      </c>
      <c r="AF148" s="153">
        <f t="shared" si="17"/>
        <v>-23</v>
      </c>
      <c r="AG148" s="151">
        <f t="shared" si="18"/>
        <v>152.88</v>
      </c>
      <c r="AH148" s="152">
        <f t="shared" si="19"/>
        <v>-3516.24</v>
      </c>
      <c r="AI148" s="153" t="s">
        <v>131</v>
      </c>
    </row>
    <row r="149" spans="1:35" x14ac:dyDescent="0.2">
      <c r="A149" s="145">
        <v>2025</v>
      </c>
      <c r="B149" s="145">
        <v>138</v>
      </c>
      <c r="C149" s="146">
        <v>45736</v>
      </c>
      <c r="D149" s="147" t="s">
        <v>804</v>
      </c>
      <c r="E149" s="146">
        <v>45733</v>
      </c>
      <c r="F149" s="147" t="s">
        <v>805</v>
      </c>
      <c r="G149" s="148">
        <v>1216.28</v>
      </c>
      <c r="H149" s="148">
        <v>219.33</v>
      </c>
      <c r="I149" s="145" t="s">
        <v>121</v>
      </c>
      <c r="J149" s="148">
        <f t="shared" si="16"/>
        <v>996.94999999999993</v>
      </c>
      <c r="K149" s="145" t="s">
        <v>440</v>
      </c>
      <c r="L149" s="145" t="s">
        <v>182</v>
      </c>
      <c r="M149" s="145" t="s">
        <v>806</v>
      </c>
      <c r="N149" s="146">
        <v>45735</v>
      </c>
      <c r="O149" s="147" t="s">
        <v>442</v>
      </c>
      <c r="P149" s="145" t="s">
        <v>443</v>
      </c>
      <c r="Q149" s="145" t="s">
        <v>443</v>
      </c>
      <c r="R149" s="145" t="s">
        <v>139</v>
      </c>
      <c r="S149" s="147" t="s">
        <v>140</v>
      </c>
      <c r="T149" s="145" t="s">
        <v>221</v>
      </c>
      <c r="U149" s="145">
        <v>1900</v>
      </c>
      <c r="V149" s="145">
        <v>431</v>
      </c>
      <c r="W149" s="145">
        <v>99</v>
      </c>
      <c r="X149" s="145">
        <v>2025</v>
      </c>
      <c r="Y149" s="145">
        <v>242</v>
      </c>
      <c r="Z149" s="145">
        <v>0</v>
      </c>
      <c r="AA149" s="146" t="s">
        <v>122</v>
      </c>
      <c r="AB149" s="145" t="s">
        <v>807</v>
      </c>
      <c r="AC149" s="146">
        <v>45740</v>
      </c>
      <c r="AD149" s="149">
        <v>45765</v>
      </c>
      <c r="AE149" s="149">
        <v>45740</v>
      </c>
      <c r="AF149" s="153">
        <f t="shared" si="17"/>
        <v>-25</v>
      </c>
      <c r="AG149" s="151">
        <f t="shared" si="18"/>
        <v>996.94999999999993</v>
      </c>
      <c r="AH149" s="152">
        <f t="shared" si="19"/>
        <v>-24923.75</v>
      </c>
      <c r="AI149" s="153" t="s">
        <v>131</v>
      </c>
    </row>
    <row r="150" spans="1:35" x14ac:dyDescent="0.2">
      <c r="A150" s="145">
        <v>2025</v>
      </c>
      <c r="B150" s="145">
        <v>139</v>
      </c>
      <c r="C150" s="146">
        <v>45736</v>
      </c>
      <c r="D150" s="147" t="s">
        <v>808</v>
      </c>
      <c r="E150" s="146">
        <v>45733</v>
      </c>
      <c r="F150" s="147" t="s">
        <v>809</v>
      </c>
      <c r="G150" s="148">
        <v>268.16000000000003</v>
      </c>
      <c r="H150" s="148">
        <v>48.36</v>
      </c>
      <c r="I150" s="145" t="s">
        <v>121</v>
      </c>
      <c r="J150" s="148">
        <f t="shared" si="16"/>
        <v>219.8</v>
      </c>
      <c r="K150" s="145" t="s">
        <v>447</v>
      </c>
      <c r="L150" s="145" t="s">
        <v>182</v>
      </c>
      <c r="M150" s="145" t="s">
        <v>810</v>
      </c>
      <c r="N150" s="146">
        <v>45735</v>
      </c>
      <c r="O150" s="147" t="s">
        <v>442</v>
      </c>
      <c r="P150" s="145" t="s">
        <v>443</v>
      </c>
      <c r="Q150" s="145" t="s">
        <v>443</v>
      </c>
      <c r="R150" s="145" t="s">
        <v>139</v>
      </c>
      <c r="S150" s="147" t="s">
        <v>140</v>
      </c>
      <c r="T150" s="145" t="s">
        <v>256</v>
      </c>
      <c r="U150" s="145">
        <v>800</v>
      </c>
      <c r="V150" s="145">
        <v>302</v>
      </c>
      <c r="W150" s="145">
        <v>99</v>
      </c>
      <c r="X150" s="145">
        <v>2025</v>
      </c>
      <c r="Y150" s="145">
        <v>241</v>
      </c>
      <c r="Z150" s="145">
        <v>0</v>
      </c>
      <c r="AA150" s="146" t="s">
        <v>122</v>
      </c>
      <c r="AB150" s="145" t="s">
        <v>811</v>
      </c>
      <c r="AC150" s="146">
        <v>45740</v>
      </c>
      <c r="AD150" s="149">
        <v>45765</v>
      </c>
      <c r="AE150" s="149">
        <v>45740</v>
      </c>
      <c r="AF150" s="153">
        <f t="shared" si="17"/>
        <v>-25</v>
      </c>
      <c r="AG150" s="151">
        <f t="shared" si="18"/>
        <v>219.8</v>
      </c>
      <c r="AH150" s="152">
        <f t="shared" si="19"/>
        <v>-5495</v>
      </c>
      <c r="AI150" s="153" t="s">
        <v>131</v>
      </c>
    </row>
    <row r="151" spans="1:35" x14ac:dyDescent="0.2">
      <c r="A151" s="145">
        <v>2025</v>
      </c>
      <c r="B151" s="145">
        <v>140</v>
      </c>
      <c r="C151" s="146">
        <v>45736</v>
      </c>
      <c r="D151" s="147" t="s">
        <v>179</v>
      </c>
      <c r="E151" s="146">
        <v>45735</v>
      </c>
      <c r="F151" s="147" t="s">
        <v>812</v>
      </c>
      <c r="G151" s="148">
        <v>36138.28</v>
      </c>
      <c r="H151" s="148">
        <v>6516.74</v>
      </c>
      <c r="I151" s="145" t="s">
        <v>121</v>
      </c>
      <c r="J151" s="148">
        <f t="shared" si="16"/>
        <v>29621.54</v>
      </c>
      <c r="K151" s="145" t="s">
        <v>813</v>
      </c>
      <c r="L151" s="145" t="s">
        <v>182</v>
      </c>
      <c r="M151" s="145" t="s">
        <v>814</v>
      </c>
      <c r="N151" s="146">
        <v>45735</v>
      </c>
      <c r="O151" s="147" t="s">
        <v>815</v>
      </c>
      <c r="P151" s="145" t="s">
        <v>816</v>
      </c>
      <c r="Q151" s="145" t="s">
        <v>817</v>
      </c>
      <c r="R151" s="145" t="s">
        <v>127</v>
      </c>
      <c r="S151" s="147" t="s">
        <v>128</v>
      </c>
      <c r="T151" s="145" t="s">
        <v>685</v>
      </c>
      <c r="U151" s="145">
        <v>8290</v>
      </c>
      <c r="V151" s="145">
        <v>966</v>
      </c>
      <c r="W151" s="145">
        <v>1</v>
      </c>
      <c r="X151" s="145">
        <v>2024</v>
      </c>
      <c r="Y151" s="145">
        <v>169</v>
      </c>
      <c r="Z151" s="145">
        <v>0</v>
      </c>
      <c r="AA151" s="146" t="s">
        <v>122</v>
      </c>
      <c r="AB151" s="145" t="s">
        <v>818</v>
      </c>
      <c r="AC151" s="146">
        <v>45743</v>
      </c>
      <c r="AD151" s="149">
        <v>45765</v>
      </c>
      <c r="AE151" s="149">
        <v>45743</v>
      </c>
      <c r="AF151" s="153">
        <f t="shared" si="17"/>
        <v>-22</v>
      </c>
      <c r="AG151" s="151">
        <f t="shared" si="18"/>
        <v>29621.54</v>
      </c>
      <c r="AH151" s="152">
        <f t="shared" si="19"/>
        <v>-651673.88</v>
      </c>
      <c r="AI151" s="153" t="s">
        <v>131</v>
      </c>
    </row>
    <row r="152" spans="1:35" x14ac:dyDescent="0.2">
      <c r="C152" s="30"/>
      <c r="D152" s="30"/>
      <c r="E152" s="30"/>
      <c r="F152" s="30"/>
      <c r="G152" s="30"/>
      <c r="H152" s="30"/>
      <c r="I152" s="30"/>
      <c r="J152" s="30"/>
      <c r="N152" s="30"/>
      <c r="O152" s="30"/>
      <c r="P152" s="30"/>
      <c r="Q152" s="30"/>
      <c r="S152" s="30"/>
      <c r="AC152" s="30"/>
      <c r="AD152" s="154"/>
      <c r="AE152" s="154"/>
      <c r="AF152" s="154"/>
      <c r="AG152" s="154"/>
      <c r="AH152" s="154"/>
      <c r="AI152" s="154"/>
    </row>
    <row r="153" spans="1:35" x14ac:dyDescent="0.2">
      <c r="C153" s="30"/>
      <c r="D153" s="30"/>
      <c r="E153" s="30"/>
      <c r="F153" s="30"/>
      <c r="G153" s="30"/>
      <c r="H153" s="30"/>
      <c r="I153" s="30"/>
      <c r="J153" s="30"/>
      <c r="N153" s="30"/>
      <c r="O153" s="30"/>
      <c r="P153" s="30"/>
      <c r="Q153" s="30"/>
      <c r="S153" s="30"/>
      <c r="AC153" s="30"/>
      <c r="AD153" s="154"/>
      <c r="AE153" s="154"/>
      <c r="AF153" s="155" t="s">
        <v>819</v>
      </c>
      <c r="AG153" s="156">
        <f>SUBTOTAL(9,AG7:AG151)</f>
        <v>144766.93</v>
      </c>
      <c r="AH153" s="156">
        <f>SUBTOTAL(9,AH7:AH151)</f>
        <v>-2122497.96</v>
      </c>
      <c r="AI153" s="154"/>
    </row>
    <row r="154" spans="1:35" x14ac:dyDescent="0.2">
      <c r="C154" s="30"/>
      <c r="D154" s="30"/>
      <c r="E154" s="30"/>
      <c r="F154" s="30"/>
      <c r="G154" s="30"/>
      <c r="H154" s="30"/>
      <c r="I154" s="30"/>
      <c r="J154" s="30"/>
      <c r="N154" s="30"/>
      <c r="O154" s="30"/>
      <c r="P154" s="30"/>
      <c r="Q154" s="30"/>
      <c r="S154" s="30"/>
      <c r="AC154" s="30"/>
      <c r="AD154" s="30"/>
      <c r="AE154" s="30"/>
      <c r="AF154" s="155" t="s">
        <v>820</v>
      </c>
      <c r="AG154" s="30"/>
      <c r="AH154" s="156">
        <f>IF(AG153&lt;&gt;0,AH153/AG153,0)</f>
        <v>-14.661483530803617</v>
      </c>
    </row>
    <row r="155" spans="1:35" x14ac:dyDescent="0.2">
      <c r="C155" s="30"/>
      <c r="D155" s="30"/>
      <c r="E155" s="30"/>
      <c r="F155" s="30"/>
      <c r="G155" s="30"/>
      <c r="H155" s="30"/>
      <c r="I155" s="30"/>
      <c r="J155" s="30"/>
      <c r="N155" s="30"/>
      <c r="O155" s="30"/>
      <c r="P155" s="30"/>
      <c r="Q155" s="30"/>
      <c r="S155" s="30"/>
      <c r="AC155" s="30"/>
      <c r="AD155" s="30"/>
      <c r="AE155" s="30"/>
      <c r="AF155" s="30"/>
      <c r="AG155" s="30"/>
      <c r="AH155" s="78"/>
    </row>
    <row r="156" spans="1:35" x14ac:dyDescent="0.2">
      <c r="C156" s="30"/>
      <c r="D156" s="30"/>
      <c r="E156" s="30"/>
      <c r="F156" s="30"/>
      <c r="G156" s="30"/>
      <c r="H156" s="30"/>
      <c r="I156" s="30"/>
      <c r="J156" s="30"/>
      <c r="N156" s="30"/>
      <c r="O156" s="30"/>
      <c r="P156" s="30"/>
      <c r="Q156" s="30"/>
      <c r="S156" s="30"/>
      <c r="AC156" s="30"/>
      <c r="AD156" s="30"/>
      <c r="AE156" s="30"/>
      <c r="AF156" s="30"/>
      <c r="AG156" s="30"/>
      <c r="AH156" s="78"/>
    </row>
    <row r="157" spans="1:35" x14ac:dyDescent="0.2">
      <c r="C157" s="30"/>
      <c r="D157" s="30"/>
      <c r="E157" s="30"/>
      <c r="F157" s="30"/>
      <c r="G157" s="30"/>
      <c r="H157" s="30"/>
      <c r="I157" s="30"/>
      <c r="J157" s="30"/>
      <c r="N157" s="30"/>
      <c r="O157" s="30"/>
      <c r="P157" s="30"/>
      <c r="Q157" s="30"/>
      <c r="S157" s="30"/>
      <c r="AC157" s="30"/>
      <c r="AD157" s="30"/>
      <c r="AE157" s="30"/>
      <c r="AF157" s="30"/>
      <c r="AG157" s="30"/>
      <c r="AH157" s="78"/>
    </row>
    <row r="158" spans="1:35" x14ac:dyDescent="0.2">
      <c r="C158" s="30"/>
      <c r="D158" s="30"/>
      <c r="E158" s="30"/>
      <c r="F158" s="30"/>
      <c r="G158" s="30"/>
      <c r="H158" s="30"/>
      <c r="I158" s="30"/>
      <c r="J158" s="30"/>
      <c r="N158" s="30"/>
      <c r="O158" s="30"/>
      <c r="P158" s="30"/>
      <c r="Q158" s="30"/>
      <c r="S158" s="30"/>
      <c r="AC158" s="30"/>
      <c r="AD158" s="30"/>
      <c r="AE158" s="30"/>
      <c r="AF158" s="30"/>
      <c r="AG158" s="30"/>
      <c r="AH158" s="78"/>
    </row>
    <row r="159" spans="1:35" x14ac:dyDescent="0.2">
      <c r="C159" s="30"/>
      <c r="D159" s="30"/>
      <c r="E159" s="30"/>
      <c r="F159" s="30"/>
      <c r="G159" s="30"/>
      <c r="H159" s="30"/>
      <c r="I159" s="30"/>
      <c r="J159" s="30"/>
      <c r="N159" s="30"/>
      <c r="O159" s="30"/>
      <c r="P159" s="30"/>
      <c r="Q159" s="30"/>
      <c r="S159" s="30"/>
      <c r="AC159" s="30"/>
      <c r="AD159" s="30"/>
      <c r="AE159" s="30"/>
      <c r="AF159" s="30"/>
      <c r="AG159" s="30"/>
      <c r="AH159" s="78"/>
    </row>
    <row r="160" spans="1:35" x14ac:dyDescent="0.2">
      <c r="C160" s="30"/>
      <c r="D160" s="30"/>
      <c r="E160" s="30"/>
      <c r="F160" s="30"/>
      <c r="G160" s="30"/>
      <c r="H160" s="30"/>
      <c r="I160" s="30"/>
      <c r="J160" s="30"/>
      <c r="N160" s="30"/>
      <c r="O160" s="30"/>
      <c r="P160" s="30"/>
      <c r="Q160" s="30"/>
      <c r="S160" s="30"/>
      <c r="AC160" s="30"/>
      <c r="AD160" s="30"/>
      <c r="AE160" s="30"/>
      <c r="AF160" s="30"/>
      <c r="AG160" s="30"/>
      <c r="AH160" s="78"/>
    </row>
    <row r="161" spans="3:34" x14ac:dyDescent="0.2">
      <c r="C161" s="30"/>
      <c r="D161" s="30"/>
      <c r="E161" s="30"/>
      <c r="F161" s="30"/>
      <c r="G161" s="30"/>
      <c r="H161" s="30"/>
      <c r="I161" s="30"/>
      <c r="J161" s="30"/>
      <c r="N161" s="30"/>
      <c r="O161" s="30"/>
      <c r="P161" s="30"/>
      <c r="Q161" s="30"/>
      <c r="S161" s="30"/>
      <c r="AC161" s="30"/>
      <c r="AD161" s="30"/>
      <c r="AE161" s="30"/>
      <c r="AF161" s="30"/>
      <c r="AG161" s="30"/>
      <c r="AH161" s="78"/>
    </row>
  </sheetData>
  <autoFilter ref="A6:AI151" xr:uid="{AD30EA3A-C6E5-46DC-8567-04D754653561}"/>
  <mergeCells count="13">
    <mergeCell ref="A1:AI1"/>
    <mergeCell ref="A3:AI3"/>
    <mergeCell ref="AD4:AI4"/>
    <mergeCell ref="A5:C5"/>
    <mergeCell ref="D5:K5"/>
    <mergeCell ref="L5:N5"/>
    <mergeCell ref="O5:Q5"/>
    <mergeCell ref="R5:S5"/>
    <mergeCell ref="AJ6:AL6"/>
    <mergeCell ref="T5:W5"/>
    <mergeCell ref="X5:Z5"/>
    <mergeCell ref="AB5:AC5"/>
    <mergeCell ref="AD5:AI5"/>
  </mergeCells>
  <dataValidations count="1">
    <dataValidation type="list" allowBlank="1" showInputMessage="1" showErrorMessage="1" errorTitle="ESCLUSIONE DAL CALCOLO" error="Selezionare 'SI' se si vuole escludere la Fattura dal CALCOLO" sqref="AI7:AI151" xr:uid="{B702AD29-E542-44BD-A158-ACB5079E4EDD}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BF5A4-870C-44D3-A0D0-9093E86B95B7}">
  <dimension ref="A1:P68"/>
  <sheetViews>
    <sheetView showGridLines="0" zoomScaleNormal="100" workbookViewId="0"/>
  </sheetViews>
  <sheetFormatPr defaultRowHeight="12.75" x14ac:dyDescent="0.2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hidden="1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2" width="14.7109375" style="77" customWidth="1"/>
    <col min="13" max="13" width="14.7109375" style="80" customWidth="1"/>
    <col min="14" max="14" width="14.7109375" style="1" customWidth="1"/>
    <col min="15" max="15" width="16" style="90" customWidth="1"/>
    <col min="16" max="16" width="18.140625" hidden="1" customWidth="1"/>
  </cols>
  <sheetData>
    <row r="1" spans="1:16" ht="23.1" customHeight="1" x14ac:dyDescent="0.35">
      <c r="A1" s="164" t="s">
        <v>118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3"/>
    </row>
    <row r="2" spans="1:16" ht="23.1" customHeight="1" x14ac:dyDescent="0.35">
      <c r="A2" s="59"/>
      <c r="B2"/>
      <c r="C2"/>
      <c r="D2"/>
      <c r="G2"/>
      <c r="H2"/>
      <c r="I2"/>
      <c r="J2"/>
      <c r="O2" s="87"/>
    </row>
    <row r="3" spans="1:16" ht="23.1" customHeight="1" x14ac:dyDescent="0.2">
      <c r="A3" s="167" t="s">
        <v>56</v>
      </c>
      <c r="B3" s="168"/>
      <c r="C3" s="168"/>
      <c r="D3" s="168"/>
      <c r="E3" s="168"/>
      <c r="F3" s="168"/>
      <c r="G3" s="168"/>
      <c r="H3" s="168"/>
      <c r="I3" s="168"/>
      <c r="J3" s="168"/>
      <c r="K3" s="182"/>
      <c r="L3" s="182"/>
      <c r="M3" s="182"/>
      <c r="N3" s="182"/>
      <c r="O3" s="183"/>
    </row>
    <row r="4" spans="1:16" ht="23.1" customHeight="1" x14ac:dyDescent="0.2">
      <c r="A4" s="167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3"/>
    </row>
    <row r="5" spans="1:16" s="56" customFormat="1" ht="23.1" customHeight="1" x14ac:dyDescent="0.2">
      <c r="A5" s="180" t="s">
        <v>63</v>
      </c>
      <c r="B5" s="181"/>
      <c r="C5" s="181"/>
      <c r="D5" s="181"/>
      <c r="E5" s="181"/>
      <c r="F5" s="181"/>
      <c r="G5" s="181"/>
      <c r="H5" s="181"/>
      <c r="I5" s="181"/>
      <c r="J5" s="181"/>
      <c r="K5" s="195" t="s">
        <v>64</v>
      </c>
      <c r="L5" s="196"/>
      <c r="M5" s="196"/>
      <c r="N5" s="196"/>
      <c r="O5" s="197"/>
    </row>
    <row r="6" spans="1:16" ht="35.1" customHeight="1" x14ac:dyDescent="0.2">
      <c r="A6" s="58" t="s">
        <v>3</v>
      </c>
      <c r="B6" s="58" t="s">
        <v>4</v>
      </c>
      <c r="C6" s="61" t="s">
        <v>1</v>
      </c>
      <c r="D6" s="61" t="s">
        <v>5</v>
      </c>
      <c r="E6" s="62" t="s">
        <v>9</v>
      </c>
      <c r="F6" s="63" t="s">
        <v>17</v>
      </c>
      <c r="G6" s="61" t="s">
        <v>2</v>
      </c>
      <c r="H6" s="58" t="s">
        <v>6</v>
      </c>
      <c r="I6" s="61" t="s">
        <v>7</v>
      </c>
      <c r="J6" s="62" t="s">
        <v>8</v>
      </c>
      <c r="K6" s="64" t="s">
        <v>58</v>
      </c>
      <c r="L6" s="64" t="s">
        <v>59</v>
      </c>
      <c r="M6" s="81" t="s">
        <v>61</v>
      </c>
      <c r="N6" s="79" t="s">
        <v>60</v>
      </c>
      <c r="O6" s="88" t="s">
        <v>62</v>
      </c>
    </row>
    <row r="7" spans="1:16" x14ac:dyDescent="0.2">
      <c r="A7" s="155">
        <v>1</v>
      </c>
      <c r="B7" s="146">
        <v>45665</v>
      </c>
      <c r="C7" s="157" t="s">
        <v>821</v>
      </c>
      <c r="D7" s="157" t="s">
        <v>822</v>
      </c>
      <c r="G7" s="158" t="s">
        <v>122</v>
      </c>
      <c r="J7" s="159">
        <v>245</v>
      </c>
      <c r="K7" s="153" t="s">
        <v>122</v>
      </c>
      <c r="L7" s="149">
        <v>45665</v>
      </c>
      <c r="M7" s="153">
        <f t="shared" ref="M7:M38" si="0">IF(K7&lt;&gt;"",L7-K7,0)</f>
        <v>0</v>
      </c>
      <c r="N7" s="151">
        <v>245</v>
      </c>
      <c r="O7" s="152">
        <f t="shared" ref="O7:O38" si="1">IF(K7&lt;&gt;"",N7*M7,0)</f>
        <v>0</v>
      </c>
      <c r="P7">
        <f t="shared" ref="P7:P38" si="2">IF(K7&lt;&gt;"",N7,0)</f>
        <v>0</v>
      </c>
    </row>
    <row r="8" spans="1:16" x14ac:dyDescent="0.2">
      <c r="A8" s="155">
        <v>20</v>
      </c>
      <c r="B8" s="146">
        <v>45672</v>
      </c>
      <c r="C8" s="157" t="s">
        <v>823</v>
      </c>
      <c r="D8" s="157" t="s">
        <v>824</v>
      </c>
      <c r="G8" s="158" t="s">
        <v>122</v>
      </c>
      <c r="J8" s="159">
        <v>26.69</v>
      </c>
      <c r="K8" s="153" t="s">
        <v>122</v>
      </c>
      <c r="L8" s="149">
        <v>45672</v>
      </c>
      <c r="M8" s="153">
        <f t="shared" si="0"/>
        <v>0</v>
      </c>
      <c r="N8" s="151">
        <v>26.69</v>
      </c>
      <c r="O8" s="152">
        <f t="shared" si="1"/>
        <v>0</v>
      </c>
      <c r="P8">
        <f t="shared" si="2"/>
        <v>0</v>
      </c>
    </row>
    <row r="9" spans="1:16" x14ac:dyDescent="0.2">
      <c r="A9" s="155">
        <v>21</v>
      </c>
      <c r="B9" s="146">
        <v>45672</v>
      </c>
      <c r="C9" s="157" t="s">
        <v>823</v>
      </c>
      <c r="D9" s="157" t="s">
        <v>825</v>
      </c>
      <c r="G9" s="158" t="s">
        <v>122</v>
      </c>
      <c r="J9" s="159">
        <v>15.08</v>
      </c>
      <c r="K9" s="153" t="s">
        <v>122</v>
      </c>
      <c r="L9" s="149">
        <v>45672</v>
      </c>
      <c r="M9" s="153">
        <f t="shared" si="0"/>
        <v>0</v>
      </c>
      <c r="N9" s="151">
        <v>15.08</v>
      </c>
      <c r="O9" s="152">
        <f t="shared" si="1"/>
        <v>0</v>
      </c>
      <c r="P9">
        <f t="shared" si="2"/>
        <v>0</v>
      </c>
    </row>
    <row r="10" spans="1:16" x14ac:dyDescent="0.2">
      <c r="A10" s="155">
        <v>22</v>
      </c>
      <c r="B10" s="146">
        <v>45672</v>
      </c>
      <c r="C10" s="157" t="s">
        <v>826</v>
      </c>
      <c r="D10" s="157" t="s">
        <v>827</v>
      </c>
      <c r="G10" s="158" t="s">
        <v>122</v>
      </c>
      <c r="J10" s="159">
        <v>471.03</v>
      </c>
      <c r="K10" s="153" t="s">
        <v>122</v>
      </c>
      <c r="L10" s="149">
        <v>45672</v>
      </c>
      <c r="M10" s="153">
        <f t="shared" si="0"/>
        <v>0</v>
      </c>
      <c r="N10" s="151">
        <v>471.03</v>
      </c>
      <c r="O10" s="152">
        <f t="shared" si="1"/>
        <v>0</v>
      </c>
      <c r="P10">
        <f t="shared" si="2"/>
        <v>0</v>
      </c>
    </row>
    <row r="11" spans="1:16" x14ac:dyDescent="0.2">
      <c r="A11" s="155">
        <v>23</v>
      </c>
      <c r="B11" s="146">
        <v>45672</v>
      </c>
      <c r="C11" s="157" t="s">
        <v>826</v>
      </c>
      <c r="D11" s="157" t="s">
        <v>828</v>
      </c>
      <c r="G11" s="158" t="s">
        <v>122</v>
      </c>
      <c r="J11" s="159">
        <v>28.97</v>
      </c>
      <c r="K11" s="153" t="s">
        <v>122</v>
      </c>
      <c r="L11" s="149">
        <v>45672</v>
      </c>
      <c r="M11" s="153">
        <f t="shared" si="0"/>
        <v>0</v>
      </c>
      <c r="N11" s="151">
        <v>28.97</v>
      </c>
      <c r="O11" s="152">
        <f t="shared" si="1"/>
        <v>0</v>
      </c>
      <c r="P11">
        <f t="shared" si="2"/>
        <v>0</v>
      </c>
    </row>
    <row r="12" spans="1:16" x14ac:dyDescent="0.2">
      <c r="A12" s="155">
        <v>60</v>
      </c>
      <c r="B12" s="146">
        <v>45680</v>
      </c>
      <c r="C12" s="157" t="s">
        <v>829</v>
      </c>
      <c r="D12" s="157" t="s">
        <v>830</v>
      </c>
      <c r="G12" s="158" t="s">
        <v>122</v>
      </c>
      <c r="J12" s="159">
        <v>1104</v>
      </c>
      <c r="K12" s="153" t="s">
        <v>122</v>
      </c>
      <c r="L12" s="149">
        <v>45680</v>
      </c>
      <c r="M12" s="153">
        <f t="shared" si="0"/>
        <v>0</v>
      </c>
      <c r="N12" s="151">
        <v>1104</v>
      </c>
      <c r="O12" s="152">
        <f t="shared" si="1"/>
        <v>0</v>
      </c>
      <c r="P12">
        <f t="shared" si="2"/>
        <v>0</v>
      </c>
    </row>
    <row r="13" spans="1:16" x14ac:dyDescent="0.2">
      <c r="A13" s="155">
        <v>61</v>
      </c>
      <c r="B13" s="146">
        <v>45680</v>
      </c>
      <c r="C13" s="157" t="s">
        <v>831</v>
      </c>
      <c r="D13" s="157" t="s">
        <v>832</v>
      </c>
      <c r="G13" s="158" t="s">
        <v>122</v>
      </c>
      <c r="J13" s="159">
        <v>4276.42</v>
      </c>
      <c r="K13" s="153" t="s">
        <v>122</v>
      </c>
      <c r="L13" s="149">
        <v>45680</v>
      </c>
      <c r="M13" s="153">
        <f t="shared" si="0"/>
        <v>0</v>
      </c>
      <c r="N13" s="151">
        <v>4276.42</v>
      </c>
      <c r="O13" s="152">
        <f t="shared" si="1"/>
        <v>0</v>
      </c>
      <c r="P13">
        <f t="shared" si="2"/>
        <v>0</v>
      </c>
    </row>
    <row r="14" spans="1:16" x14ac:dyDescent="0.2">
      <c r="A14" s="155">
        <v>70</v>
      </c>
      <c r="B14" s="146">
        <v>45680</v>
      </c>
      <c r="C14" s="157" t="s">
        <v>833</v>
      </c>
      <c r="D14" s="157" t="s">
        <v>834</v>
      </c>
      <c r="G14" s="158" t="s">
        <v>122</v>
      </c>
      <c r="J14" s="159">
        <v>1067.82</v>
      </c>
      <c r="K14" s="153" t="s">
        <v>122</v>
      </c>
      <c r="L14" s="149">
        <v>45680</v>
      </c>
      <c r="M14" s="153">
        <f t="shared" si="0"/>
        <v>0</v>
      </c>
      <c r="N14" s="151">
        <v>1067.82</v>
      </c>
      <c r="O14" s="152">
        <f t="shared" si="1"/>
        <v>0</v>
      </c>
      <c r="P14">
        <f t="shared" si="2"/>
        <v>0</v>
      </c>
    </row>
    <row r="15" spans="1:16" x14ac:dyDescent="0.2">
      <c r="A15" s="155">
        <v>73</v>
      </c>
      <c r="B15" s="146">
        <v>45680</v>
      </c>
      <c r="C15" s="157" t="s">
        <v>833</v>
      </c>
      <c r="D15" s="157" t="s">
        <v>835</v>
      </c>
      <c r="G15" s="158" t="s">
        <v>122</v>
      </c>
      <c r="J15" s="159">
        <v>508.22</v>
      </c>
      <c r="K15" s="153" t="s">
        <v>122</v>
      </c>
      <c r="L15" s="149">
        <v>45680</v>
      </c>
      <c r="M15" s="153">
        <f t="shared" si="0"/>
        <v>0</v>
      </c>
      <c r="N15" s="151">
        <v>508.22</v>
      </c>
      <c r="O15" s="152">
        <f t="shared" si="1"/>
        <v>0</v>
      </c>
      <c r="P15">
        <f t="shared" si="2"/>
        <v>0</v>
      </c>
    </row>
    <row r="16" spans="1:16" x14ac:dyDescent="0.2">
      <c r="A16" s="155">
        <v>74</v>
      </c>
      <c r="B16" s="146">
        <v>45680</v>
      </c>
      <c r="C16" s="157" t="s">
        <v>833</v>
      </c>
      <c r="D16" s="157" t="s">
        <v>836</v>
      </c>
      <c r="G16" s="158" t="s">
        <v>122</v>
      </c>
      <c r="J16" s="159">
        <v>363.46</v>
      </c>
      <c r="K16" s="153" t="s">
        <v>122</v>
      </c>
      <c r="L16" s="149">
        <v>45680</v>
      </c>
      <c r="M16" s="153">
        <f t="shared" si="0"/>
        <v>0</v>
      </c>
      <c r="N16" s="151">
        <v>363.46</v>
      </c>
      <c r="O16" s="152">
        <f t="shared" si="1"/>
        <v>0</v>
      </c>
      <c r="P16">
        <f t="shared" si="2"/>
        <v>0</v>
      </c>
    </row>
    <row r="17" spans="1:16" x14ac:dyDescent="0.2">
      <c r="A17" s="155">
        <v>75</v>
      </c>
      <c r="B17" s="146">
        <v>45680</v>
      </c>
      <c r="C17" s="157" t="s">
        <v>833</v>
      </c>
      <c r="D17" s="157" t="s">
        <v>837</v>
      </c>
      <c r="G17" s="158" t="s">
        <v>122</v>
      </c>
      <c r="J17" s="159">
        <v>521.57000000000005</v>
      </c>
      <c r="K17" s="153" t="s">
        <v>122</v>
      </c>
      <c r="L17" s="149">
        <v>45680</v>
      </c>
      <c r="M17" s="153">
        <f t="shared" si="0"/>
        <v>0</v>
      </c>
      <c r="N17" s="151">
        <v>521.57000000000005</v>
      </c>
      <c r="O17" s="152">
        <f t="shared" si="1"/>
        <v>0</v>
      </c>
      <c r="P17">
        <f t="shared" si="2"/>
        <v>0</v>
      </c>
    </row>
    <row r="18" spans="1:16" x14ac:dyDescent="0.2">
      <c r="A18" s="155">
        <v>85</v>
      </c>
      <c r="B18" s="146">
        <v>45693</v>
      </c>
      <c r="C18" s="157" t="s">
        <v>823</v>
      </c>
      <c r="D18" s="157" t="s">
        <v>838</v>
      </c>
      <c r="G18" s="158" t="s">
        <v>122</v>
      </c>
      <c r="J18" s="159">
        <v>86</v>
      </c>
      <c r="K18" s="153" t="s">
        <v>122</v>
      </c>
      <c r="L18" s="149">
        <v>45693</v>
      </c>
      <c r="M18" s="153">
        <f t="shared" si="0"/>
        <v>0</v>
      </c>
      <c r="N18" s="151">
        <v>86</v>
      </c>
      <c r="O18" s="152">
        <f t="shared" si="1"/>
        <v>0</v>
      </c>
      <c r="P18">
        <f t="shared" si="2"/>
        <v>0</v>
      </c>
    </row>
    <row r="19" spans="1:16" x14ac:dyDescent="0.2">
      <c r="A19" s="155">
        <v>86</v>
      </c>
      <c r="B19" s="146">
        <v>45693</v>
      </c>
      <c r="C19" s="157" t="s">
        <v>839</v>
      </c>
      <c r="D19" s="157" t="s">
        <v>840</v>
      </c>
      <c r="G19" s="158" t="s">
        <v>122</v>
      </c>
      <c r="J19" s="159">
        <v>63</v>
      </c>
      <c r="K19" s="153" t="s">
        <v>122</v>
      </c>
      <c r="L19" s="149">
        <v>45693</v>
      </c>
      <c r="M19" s="153">
        <f t="shared" si="0"/>
        <v>0</v>
      </c>
      <c r="N19" s="151">
        <v>63</v>
      </c>
      <c r="O19" s="152">
        <f t="shared" si="1"/>
        <v>0</v>
      </c>
      <c r="P19">
        <f t="shared" si="2"/>
        <v>0</v>
      </c>
    </row>
    <row r="20" spans="1:16" x14ac:dyDescent="0.2">
      <c r="A20" s="155">
        <v>97</v>
      </c>
      <c r="B20" s="146">
        <v>45695</v>
      </c>
      <c r="C20" s="157" t="s">
        <v>841</v>
      </c>
      <c r="D20" s="157" t="s">
        <v>842</v>
      </c>
      <c r="G20" s="158" t="s">
        <v>122</v>
      </c>
      <c r="J20" s="159">
        <v>110.87</v>
      </c>
      <c r="K20" s="153" t="s">
        <v>122</v>
      </c>
      <c r="L20" s="149">
        <v>45695</v>
      </c>
      <c r="M20" s="153">
        <f t="shared" si="0"/>
        <v>0</v>
      </c>
      <c r="N20" s="151">
        <v>110.87</v>
      </c>
      <c r="O20" s="152">
        <f t="shared" si="1"/>
        <v>0</v>
      </c>
      <c r="P20">
        <f t="shared" si="2"/>
        <v>0</v>
      </c>
    </row>
    <row r="21" spans="1:16" x14ac:dyDescent="0.2">
      <c r="A21" s="155">
        <v>98</v>
      </c>
      <c r="B21" s="146">
        <v>45695</v>
      </c>
      <c r="C21" s="157" t="s">
        <v>841</v>
      </c>
      <c r="D21" s="157" t="s">
        <v>843</v>
      </c>
      <c r="G21" s="158" t="s">
        <v>122</v>
      </c>
      <c r="J21" s="159">
        <v>110.87</v>
      </c>
      <c r="K21" s="153" t="s">
        <v>122</v>
      </c>
      <c r="L21" s="149">
        <v>45695</v>
      </c>
      <c r="M21" s="153">
        <f t="shared" si="0"/>
        <v>0</v>
      </c>
      <c r="N21" s="151">
        <v>110.87</v>
      </c>
      <c r="O21" s="152">
        <f t="shared" si="1"/>
        <v>0</v>
      </c>
      <c r="P21">
        <f t="shared" si="2"/>
        <v>0</v>
      </c>
    </row>
    <row r="22" spans="1:16" x14ac:dyDescent="0.2">
      <c r="A22" s="155">
        <v>99</v>
      </c>
      <c r="B22" s="146">
        <v>45702</v>
      </c>
      <c r="C22" s="157" t="s">
        <v>844</v>
      </c>
      <c r="D22" s="157" t="s">
        <v>845</v>
      </c>
      <c r="G22" s="158" t="s">
        <v>122</v>
      </c>
      <c r="J22" s="159">
        <v>41.32</v>
      </c>
      <c r="K22" s="153" t="s">
        <v>122</v>
      </c>
      <c r="L22" s="149">
        <v>45702</v>
      </c>
      <c r="M22" s="153">
        <f t="shared" si="0"/>
        <v>0</v>
      </c>
      <c r="N22" s="151">
        <v>41.32</v>
      </c>
      <c r="O22" s="152">
        <f t="shared" si="1"/>
        <v>0</v>
      </c>
      <c r="P22">
        <f t="shared" si="2"/>
        <v>0</v>
      </c>
    </row>
    <row r="23" spans="1:16" x14ac:dyDescent="0.2">
      <c r="A23" s="155">
        <v>100</v>
      </c>
      <c r="B23" s="146">
        <v>45705</v>
      </c>
      <c r="C23" s="157" t="s">
        <v>846</v>
      </c>
      <c r="D23" s="157" t="s">
        <v>847</v>
      </c>
      <c r="G23" s="158" t="s">
        <v>122</v>
      </c>
      <c r="J23" s="159">
        <v>5.88</v>
      </c>
      <c r="K23" s="153" t="s">
        <v>122</v>
      </c>
      <c r="L23" s="149">
        <v>45705</v>
      </c>
      <c r="M23" s="153">
        <f t="shared" si="0"/>
        <v>0</v>
      </c>
      <c r="N23" s="151">
        <v>5.88</v>
      </c>
      <c r="O23" s="152">
        <f t="shared" si="1"/>
        <v>0</v>
      </c>
      <c r="P23">
        <f t="shared" si="2"/>
        <v>0</v>
      </c>
    </row>
    <row r="24" spans="1:16" x14ac:dyDescent="0.2">
      <c r="A24" s="155">
        <v>101</v>
      </c>
      <c r="B24" s="146">
        <v>45705</v>
      </c>
      <c r="C24" s="157" t="s">
        <v>848</v>
      </c>
      <c r="D24" s="157" t="s">
        <v>849</v>
      </c>
      <c r="G24" s="158" t="s">
        <v>122</v>
      </c>
      <c r="J24" s="159">
        <v>5.88</v>
      </c>
      <c r="K24" s="153" t="s">
        <v>122</v>
      </c>
      <c r="L24" s="149">
        <v>45705</v>
      </c>
      <c r="M24" s="153">
        <f t="shared" si="0"/>
        <v>0</v>
      </c>
      <c r="N24" s="151">
        <v>5.88</v>
      </c>
      <c r="O24" s="152">
        <f t="shared" si="1"/>
        <v>0</v>
      </c>
      <c r="P24">
        <f t="shared" si="2"/>
        <v>0</v>
      </c>
    </row>
    <row r="25" spans="1:16" x14ac:dyDescent="0.2">
      <c r="A25" s="155">
        <v>102</v>
      </c>
      <c r="B25" s="146">
        <v>45705</v>
      </c>
      <c r="C25" s="157" t="s">
        <v>850</v>
      </c>
      <c r="D25" s="157" t="s">
        <v>851</v>
      </c>
      <c r="G25" s="158" t="s">
        <v>122</v>
      </c>
      <c r="J25" s="159">
        <v>5.88</v>
      </c>
      <c r="K25" s="153" t="s">
        <v>122</v>
      </c>
      <c r="L25" s="149">
        <v>45705</v>
      </c>
      <c r="M25" s="153">
        <f t="shared" si="0"/>
        <v>0</v>
      </c>
      <c r="N25" s="151">
        <v>5.88</v>
      </c>
      <c r="O25" s="152">
        <f t="shared" si="1"/>
        <v>0</v>
      </c>
      <c r="P25">
        <f t="shared" si="2"/>
        <v>0</v>
      </c>
    </row>
    <row r="26" spans="1:16" x14ac:dyDescent="0.2">
      <c r="A26" s="155">
        <v>103</v>
      </c>
      <c r="B26" s="146">
        <v>45705</v>
      </c>
      <c r="C26" s="157" t="s">
        <v>852</v>
      </c>
      <c r="D26" s="157" t="s">
        <v>853</v>
      </c>
      <c r="G26" s="158" t="s">
        <v>122</v>
      </c>
      <c r="J26" s="159">
        <v>5.88</v>
      </c>
      <c r="K26" s="153" t="s">
        <v>122</v>
      </c>
      <c r="L26" s="149">
        <v>45705</v>
      </c>
      <c r="M26" s="153">
        <f t="shared" si="0"/>
        <v>0</v>
      </c>
      <c r="N26" s="151">
        <v>5.88</v>
      </c>
      <c r="O26" s="152">
        <f t="shared" si="1"/>
        <v>0</v>
      </c>
      <c r="P26">
        <f t="shared" si="2"/>
        <v>0</v>
      </c>
    </row>
    <row r="27" spans="1:16" x14ac:dyDescent="0.2">
      <c r="A27" s="155">
        <v>104</v>
      </c>
      <c r="B27" s="146">
        <v>45705</v>
      </c>
      <c r="C27" s="157" t="s">
        <v>854</v>
      </c>
      <c r="D27" s="157" t="s">
        <v>855</v>
      </c>
      <c r="G27" s="158" t="s">
        <v>122</v>
      </c>
      <c r="J27" s="159">
        <v>10.33</v>
      </c>
      <c r="K27" s="153" t="s">
        <v>122</v>
      </c>
      <c r="L27" s="149">
        <v>45705</v>
      </c>
      <c r="M27" s="153">
        <f t="shared" si="0"/>
        <v>0</v>
      </c>
      <c r="N27" s="151">
        <v>10.33</v>
      </c>
      <c r="O27" s="152">
        <f t="shared" si="1"/>
        <v>0</v>
      </c>
      <c r="P27">
        <f t="shared" si="2"/>
        <v>0</v>
      </c>
    </row>
    <row r="28" spans="1:16" x14ac:dyDescent="0.2">
      <c r="A28" s="155">
        <v>105</v>
      </c>
      <c r="B28" s="146">
        <v>45705</v>
      </c>
      <c r="C28" s="157" t="s">
        <v>856</v>
      </c>
      <c r="D28" s="157" t="s">
        <v>857</v>
      </c>
      <c r="G28" s="158" t="s">
        <v>122</v>
      </c>
      <c r="J28" s="159">
        <v>5.88</v>
      </c>
      <c r="K28" s="153" t="s">
        <v>122</v>
      </c>
      <c r="L28" s="149">
        <v>45705</v>
      </c>
      <c r="M28" s="153">
        <f t="shared" si="0"/>
        <v>0</v>
      </c>
      <c r="N28" s="151">
        <v>5.88</v>
      </c>
      <c r="O28" s="152">
        <f t="shared" si="1"/>
        <v>0</v>
      </c>
      <c r="P28">
        <f t="shared" si="2"/>
        <v>0</v>
      </c>
    </row>
    <row r="29" spans="1:16" x14ac:dyDescent="0.2">
      <c r="A29" s="155">
        <v>106</v>
      </c>
      <c r="B29" s="146">
        <v>45705</v>
      </c>
      <c r="C29" s="157" t="s">
        <v>858</v>
      </c>
      <c r="D29" s="157" t="s">
        <v>859</v>
      </c>
      <c r="G29" s="158" t="s">
        <v>122</v>
      </c>
      <c r="J29" s="159">
        <v>5.88</v>
      </c>
      <c r="K29" s="153" t="s">
        <v>122</v>
      </c>
      <c r="L29" s="149">
        <v>45705</v>
      </c>
      <c r="M29" s="153">
        <f t="shared" si="0"/>
        <v>0</v>
      </c>
      <c r="N29" s="151">
        <v>5.88</v>
      </c>
      <c r="O29" s="152">
        <f t="shared" si="1"/>
        <v>0</v>
      </c>
      <c r="P29">
        <f t="shared" si="2"/>
        <v>0</v>
      </c>
    </row>
    <row r="30" spans="1:16" x14ac:dyDescent="0.2">
      <c r="A30" s="155">
        <v>107</v>
      </c>
      <c r="B30" s="146">
        <v>45705</v>
      </c>
      <c r="C30" s="157" t="s">
        <v>860</v>
      </c>
      <c r="D30" s="157" t="s">
        <v>861</v>
      </c>
      <c r="G30" s="158" t="s">
        <v>122</v>
      </c>
      <c r="J30" s="159">
        <v>5.88</v>
      </c>
      <c r="K30" s="153" t="s">
        <v>122</v>
      </c>
      <c r="L30" s="149">
        <v>45705</v>
      </c>
      <c r="M30" s="153">
        <f t="shared" si="0"/>
        <v>0</v>
      </c>
      <c r="N30" s="151">
        <v>5.88</v>
      </c>
      <c r="O30" s="152">
        <f t="shared" si="1"/>
        <v>0</v>
      </c>
      <c r="P30">
        <f t="shared" si="2"/>
        <v>0</v>
      </c>
    </row>
    <row r="31" spans="1:16" x14ac:dyDescent="0.2">
      <c r="A31" s="155">
        <v>108</v>
      </c>
      <c r="B31" s="146">
        <v>45705</v>
      </c>
      <c r="C31" s="157" t="s">
        <v>862</v>
      </c>
      <c r="D31" s="157" t="s">
        <v>863</v>
      </c>
      <c r="G31" s="158" t="s">
        <v>122</v>
      </c>
      <c r="J31" s="159">
        <v>5.88</v>
      </c>
      <c r="K31" s="153" t="s">
        <v>122</v>
      </c>
      <c r="L31" s="149">
        <v>45705</v>
      </c>
      <c r="M31" s="153">
        <f t="shared" si="0"/>
        <v>0</v>
      </c>
      <c r="N31" s="151">
        <v>5.88</v>
      </c>
      <c r="O31" s="152">
        <f t="shared" si="1"/>
        <v>0</v>
      </c>
      <c r="P31">
        <f t="shared" si="2"/>
        <v>0</v>
      </c>
    </row>
    <row r="32" spans="1:16" x14ac:dyDescent="0.2">
      <c r="A32" s="155">
        <v>109</v>
      </c>
      <c r="B32" s="146">
        <v>45705</v>
      </c>
      <c r="C32" s="157" t="s">
        <v>864</v>
      </c>
      <c r="D32" s="157" t="s">
        <v>865</v>
      </c>
      <c r="G32" s="158" t="s">
        <v>122</v>
      </c>
      <c r="J32" s="159">
        <v>21.4</v>
      </c>
      <c r="K32" s="153" t="s">
        <v>122</v>
      </c>
      <c r="L32" s="149">
        <v>45705</v>
      </c>
      <c r="M32" s="153">
        <f t="shared" si="0"/>
        <v>0</v>
      </c>
      <c r="N32" s="151">
        <v>21.4</v>
      </c>
      <c r="O32" s="152">
        <f t="shared" si="1"/>
        <v>0</v>
      </c>
      <c r="P32">
        <f t="shared" si="2"/>
        <v>0</v>
      </c>
    </row>
    <row r="33" spans="1:16" x14ac:dyDescent="0.2">
      <c r="A33" s="155">
        <v>110</v>
      </c>
      <c r="B33" s="146">
        <v>45705</v>
      </c>
      <c r="C33" s="157" t="s">
        <v>866</v>
      </c>
      <c r="D33" s="157" t="s">
        <v>867</v>
      </c>
      <c r="G33" s="158" t="s">
        <v>122</v>
      </c>
      <c r="J33" s="159">
        <v>9</v>
      </c>
      <c r="K33" s="153" t="s">
        <v>122</v>
      </c>
      <c r="L33" s="149">
        <v>45705</v>
      </c>
      <c r="M33" s="153">
        <f t="shared" si="0"/>
        <v>0</v>
      </c>
      <c r="N33" s="151">
        <v>9</v>
      </c>
      <c r="O33" s="152">
        <f t="shared" si="1"/>
        <v>0</v>
      </c>
      <c r="P33">
        <f t="shared" si="2"/>
        <v>0</v>
      </c>
    </row>
    <row r="34" spans="1:16" x14ac:dyDescent="0.2">
      <c r="A34" s="155">
        <v>111</v>
      </c>
      <c r="B34" s="146">
        <v>45705</v>
      </c>
      <c r="C34" s="157" t="s">
        <v>866</v>
      </c>
      <c r="D34" s="157" t="s">
        <v>868</v>
      </c>
      <c r="G34" s="158" t="s">
        <v>122</v>
      </c>
      <c r="J34" s="159">
        <v>0.62</v>
      </c>
      <c r="K34" s="153" t="s">
        <v>122</v>
      </c>
      <c r="L34" s="149">
        <v>45705</v>
      </c>
      <c r="M34" s="153">
        <f t="shared" si="0"/>
        <v>0</v>
      </c>
      <c r="N34" s="151">
        <v>0.62</v>
      </c>
      <c r="O34" s="152">
        <f t="shared" si="1"/>
        <v>0</v>
      </c>
      <c r="P34">
        <f t="shared" si="2"/>
        <v>0</v>
      </c>
    </row>
    <row r="35" spans="1:16" x14ac:dyDescent="0.2">
      <c r="A35" s="155">
        <v>112</v>
      </c>
      <c r="B35" s="146">
        <v>45705</v>
      </c>
      <c r="C35" s="157" t="s">
        <v>869</v>
      </c>
      <c r="D35" s="157" t="s">
        <v>870</v>
      </c>
      <c r="G35" s="158" t="s">
        <v>122</v>
      </c>
      <c r="J35" s="159">
        <v>225</v>
      </c>
      <c r="K35" s="153" t="s">
        <v>122</v>
      </c>
      <c r="L35" s="149">
        <v>45705</v>
      </c>
      <c r="M35" s="153">
        <f t="shared" si="0"/>
        <v>0</v>
      </c>
      <c r="N35" s="151">
        <v>225</v>
      </c>
      <c r="O35" s="152">
        <f t="shared" si="1"/>
        <v>0</v>
      </c>
      <c r="P35">
        <f t="shared" si="2"/>
        <v>0</v>
      </c>
    </row>
    <row r="36" spans="1:16" x14ac:dyDescent="0.2">
      <c r="A36" s="155">
        <v>113</v>
      </c>
      <c r="B36" s="146">
        <v>45705</v>
      </c>
      <c r="C36" s="157" t="s">
        <v>871</v>
      </c>
      <c r="D36" s="157" t="s">
        <v>872</v>
      </c>
      <c r="G36" s="158" t="s">
        <v>122</v>
      </c>
      <c r="J36" s="159">
        <v>52</v>
      </c>
      <c r="K36" s="153" t="s">
        <v>122</v>
      </c>
      <c r="L36" s="149">
        <v>45705</v>
      </c>
      <c r="M36" s="153">
        <f t="shared" si="0"/>
        <v>0</v>
      </c>
      <c r="N36" s="151">
        <v>52</v>
      </c>
      <c r="O36" s="152">
        <f t="shared" si="1"/>
        <v>0</v>
      </c>
      <c r="P36">
        <f t="shared" si="2"/>
        <v>0</v>
      </c>
    </row>
    <row r="37" spans="1:16" x14ac:dyDescent="0.2">
      <c r="A37" s="155">
        <v>114</v>
      </c>
      <c r="B37" s="146">
        <v>45705</v>
      </c>
      <c r="C37" s="157" t="s">
        <v>873</v>
      </c>
      <c r="D37" s="157" t="s">
        <v>874</v>
      </c>
      <c r="G37" s="158" t="s">
        <v>122</v>
      </c>
      <c r="J37" s="159">
        <v>117.53</v>
      </c>
      <c r="K37" s="153" t="s">
        <v>122</v>
      </c>
      <c r="L37" s="149">
        <v>45705</v>
      </c>
      <c r="M37" s="153">
        <f t="shared" si="0"/>
        <v>0</v>
      </c>
      <c r="N37" s="151">
        <v>117.53</v>
      </c>
      <c r="O37" s="152">
        <f t="shared" si="1"/>
        <v>0</v>
      </c>
      <c r="P37">
        <f t="shared" si="2"/>
        <v>0</v>
      </c>
    </row>
    <row r="38" spans="1:16" x14ac:dyDescent="0.2">
      <c r="A38" s="155">
        <v>115</v>
      </c>
      <c r="B38" s="146">
        <v>45705</v>
      </c>
      <c r="C38" s="157" t="s">
        <v>873</v>
      </c>
      <c r="D38" s="157" t="s">
        <v>875</v>
      </c>
      <c r="G38" s="158" t="s">
        <v>122</v>
      </c>
      <c r="J38" s="159">
        <v>352.59</v>
      </c>
      <c r="K38" s="153" t="s">
        <v>122</v>
      </c>
      <c r="L38" s="149">
        <v>45705</v>
      </c>
      <c r="M38" s="153">
        <f t="shared" si="0"/>
        <v>0</v>
      </c>
      <c r="N38" s="151">
        <v>352.59</v>
      </c>
      <c r="O38" s="152">
        <f t="shared" si="1"/>
        <v>0</v>
      </c>
      <c r="P38">
        <f t="shared" si="2"/>
        <v>0</v>
      </c>
    </row>
    <row r="39" spans="1:16" x14ac:dyDescent="0.2">
      <c r="A39" s="155">
        <v>118</v>
      </c>
      <c r="B39" s="146">
        <v>45709</v>
      </c>
      <c r="C39" s="157" t="s">
        <v>829</v>
      </c>
      <c r="D39" s="157" t="s">
        <v>876</v>
      </c>
      <c r="G39" s="158" t="s">
        <v>122</v>
      </c>
      <c r="J39" s="159">
        <v>1104</v>
      </c>
      <c r="K39" s="153" t="s">
        <v>122</v>
      </c>
      <c r="L39" s="149">
        <v>45709</v>
      </c>
      <c r="M39" s="153">
        <f t="shared" ref="M39:M57" si="3">IF(K39&lt;&gt;"",L39-K39,0)</f>
        <v>0</v>
      </c>
      <c r="N39" s="151">
        <v>1104</v>
      </c>
      <c r="O39" s="152">
        <f t="shared" ref="O39:O57" si="4">IF(K39&lt;&gt;"",N39*M39,0)</f>
        <v>0</v>
      </c>
      <c r="P39">
        <f t="shared" ref="P39:P57" si="5">IF(K39&lt;&gt;"",N39,0)</f>
        <v>0</v>
      </c>
    </row>
    <row r="40" spans="1:16" x14ac:dyDescent="0.2">
      <c r="A40" s="155">
        <v>119</v>
      </c>
      <c r="B40" s="146">
        <v>45709</v>
      </c>
      <c r="C40" s="157" t="s">
        <v>831</v>
      </c>
      <c r="D40" s="157" t="s">
        <v>877</v>
      </c>
      <c r="G40" s="158" t="s">
        <v>122</v>
      </c>
      <c r="J40" s="159">
        <v>1776.42</v>
      </c>
      <c r="K40" s="153" t="s">
        <v>122</v>
      </c>
      <c r="L40" s="149">
        <v>45709</v>
      </c>
      <c r="M40" s="153">
        <f t="shared" si="3"/>
        <v>0</v>
      </c>
      <c r="N40" s="151">
        <v>1776.42</v>
      </c>
      <c r="O40" s="152">
        <f t="shared" si="4"/>
        <v>0</v>
      </c>
      <c r="P40">
        <f t="shared" si="5"/>
        <v>0</v>
      </c>
    </row>
    <row r="41" spans="1:16" x14ac:dyDescent="0.2">
      <c r="A41" s="155">
        <v>126</v>
      </c>
      <c r="B41" s="146">
        <v>45709</v>
      </c>
      <c r="C41" s="157" t="s">
        <v>833</v>
      </c>
      <c r="D41" s="157" t="s">
        <v>878</v>
      </c>
      <c r="G41" s="158" t="s">
        <v>122</v>
      </c>
      <c r="J41" s="159">
        <v>472.82</v>
      </c>
      <c r="K41" s="153" t="s">
        <v>122</v>
      </c>
      <c r="L41" s="149">
        <v>45709</v>
      </c>
      <c r="M41" s="153">
        <f t="shared" si="3"/>
        <v>0</v>
      </c>
      <c r="N41" s="151">
        <v>472.82</v>
      </c>
      <c r="O41" s="152">
        <f t="shared" si="4"/>
        <v>0</v>
      </c>
      <c r="P41">
        <f t="shared" si="5"/>
        <v>0</v>
      </c>
    </row>
    <row r="42" spans="1:16" x14ac:dyDescent="0.2">
      <c r="A42" s="155">
        <v>129</v>
      </c>
      <c r="B42" s="146">
        <v>45709</v>
      </c>
      <c r="C42" s="157" t="s">
        <v>833</v>
      </c>
      <c r="D42" s="157" t="s">
        <v>879</v>
      </c>
      <c r="G42" s="158" t="s">
        <v>122</v>
      </c>
      <c r="J42" s="159">
        <v>236.22</v>
      </c>
      <c r="K42" s="153" t="s">
        <v>122</v>
      </c>
      <c r="L42" s="149">
        <v>45709</v>
      </c>
      <c r="M42" s="153">
        <f t="shared" si="3"/>
        <v>0</v>
      </c>
      <c r="N42" s="151">
        <v>236.22</v>
      </c>
      <c r="O42" s="152">
        <f t="shared" si="4"/>
        <v>0</v>
      </c>
      <c r="P42">
        <f t="shared" si="5"/>
        <v>0</v>
      </c>
    </row>
    <row r="43" spans="1:16" x14ac:dyDescent="0.2">
      <c r="A43" s="155">
        <v>130</v>
      </c>
      <c r="B43" s="146">
        <v>45709</v>
      </c>
      <c r="C43" s="157" t="s">
        <v>833</v>
      </c>
      <c r="D43" s="157" t="s">
        <v>880</v>
      </c>
      <c r="G43" s="158" t="s">
        <v>122</v>
      </c>
      <c r="J43" s="159">
        <v>150.96</v>
      </c>
      <c r="K43" s="153" t="s">
        <v>122</v>
      </c>
      <c r="L43" s="149">
        <v>45709</v>
      </c>
      <c r="M43" s="153">
        <f t="shared" si="3"/>
        <v>0</v>
      </c>
      <c r="N43" s="151">
        <v>150.96</v>
      </c>
      <c r="O43" s="152">
        <f t="shared" si="4"/>
        <v>0</v>
      </c>
      <c r="P43">
        <f t="shared" si="5"/>
        <v>0</v>
      </c>
    </row>
    <row r="44" spans="1:16" x14ac:dyDescent="0.2">
      <c r="A44" s="155">
        <v>131</v>
      </c>
      <c r="B44" s="146">
        <v>45709</v>
      </c>
      <c r="C44" s="157" t="s">
        <v>833</v>
      </c>
      <c r="D44" s="157" t="s">
        <v>881</v>
      </c>
      <c r="G44" s="158" t="s">
        <v>122</v>
      </c>
      <c r="J44" s="159">
        <v>397.89</v>
      </c>
      <c r="K44" s="153" t="s">
        <v>122</v>
      </c>
      <c r="L44" s="149">
        <v>45709</v>
      </c>
      <c r="M44" s="153">
        <f t="shared" si="3"/>
        <v>0</v>
      </c>
      <c r="N44" s="151">
        <v>397.89</v>
      </c>
      <c r="O44" s="152">
        <f t="shared" si="4"/>
        <v>0</v>
      </c>
      <c r="P44">
        <f t="shared" si="5"/>
        <v>0</v>
      </c>
    </row>
    <row r="45" spans="1:16" x14ac:dyDescent="0.2">
      <c r="A45" s="155">
        <v>167</v>
      </c>
      <c r="B45" s="146">
        <v>45726</v>
      </c>
      <c r="C45" s="157" t="s">
        <v>871</v>
      </c>
      <c r="D45" s="157" t="s">
        <v>882</v>
      </c>
      <c r="G45" s="158" t="s">
        <v>122</v>
      </c>
      <c r="J45" s="159">
        <v>52</v>
      </c>
      <c r="K45" s="153" t="s">
        <v>122</v>
      </c>
      <c r="L45" s="149">
        <v>45726</v>
      </c>
      <c r="M45" s="153">
        <f t="shared" si="3"/>
        <v>0</v>
      </c>
      <c r="N45" s="151">
        <v>52</v>
      </c>
      <c r="O45" s="152">
        <f t="shared" si="4"/>
        <v>0</v>
      </c>
      <c r="P45">
        <f t="shared" si="5"/>
        <v>0</v>
      </c>
    </row>
    <row r="46" spans="1:16" x14ac:dyDescent="0.2">
      <c r="A46" s="155">
        <v>168</v>
      </c>
      <c r="B46" s="146">
        <v>45726</v>
      </c>
      <c r="C46" s="157" t="s">
        <v>871</v>
      </c>
      <c r="D46" s="157" t="s">
        <v>883</v>
      </c>
      <c r="G46" s="158" t="s">
        <v>122</v>
      </c>
      <c r="J46" s="159">
        <v>52</v>
      </c>
      <c r="K46" s="153" t="s">
        <v>122</v>
      </c>
      <c r="L46" s="149">
        <v>45726</v>
      </c>
      <c r="M46" s="153">
        <f t="shared" si="3"/>
        <v>0</v>
      </c>
      <c r="N46" s="151">
        <v>52</v>
      </c>
      <c r="O46" s="152">
        <f t="shared" si="4"/>
        <v>0</v>
      </c>
      <c r="P46">
        <f t="shared" si="5"/>
        <v>0</v>
      </c>
    </row>
    <row r="47" spans="1:16" x14ac:dyDescent="0.2">
      <c r="A47" s="155">
        <v>169</v>
      </c>
      <c r="B47" s="146">
        <v>45728</v>
      </c>
      <c r="C47" s="157" t="s">
        <v>884</v>
      </c>
      <c r="D47" s="157" t="s">
        <v>885</v>
      </c>
      <c r="G47" s="158" t="s">
        <v>886</v>
      </c>
      <c r="J47" s="159">
        <v>150</v>
      </c>
      <c r="K47" s="153" t="s">
        <v>122</v>
      </c>
      <c r="L47" s="149">
        <v>45728</v>
      </c>
      <c r="M47" s="153">
        <f t="shared" si="3"/>
        <v>0</v>
      </c>
      <c r="N47" s="151">
        <v>150</v>
      </c>
      <c r="O47" s="152">
        <f t="shared" si="4"/>
        <v>0</v>
      </c>
      <c r="P47">
        <f t="shared" si="5"/>
        <v>0</v>
      </c>
    </row>
    <row r="48" spans="1:16" x14ac:dyDescent="0.2">
      <c r="A48" s="155">
        <v>185</v>
      </c>
      <c r="B48" s="146">
        <v>45730</v>
      </c>
      <c r="C48" s="157" t="s">
        <v>887</v>
      </c>
      <c r="D48" s="157" t="s">
        <v>888</v>
      </c>
      <c r="G48" s="158" t="s">
        <v>122</v>
      </c>
      <c r="J48" s="159">
        <v>258</v>
      </c>
      <c r="K48" s="153" t="s">
        <v>122</v>
      </c>
      <c r="L48" s="149">
        <v>45730</v>
      </c>
      <c r="M48" s="153">
        <f t="shared" si="3"/>
        <v>0</v>
      </c>
      <c r="N48" s="151">
        <v>258</v>
      </c>
      <c r="O48" s="152">
        <f t="shared" si="4"/>
        <v>0</v>
      </c>
      <c r="P48">
        <f t="shared" si="5"/>
        <v>0</v>
      </c>
    </row>
    <row r="49" spans="1:16" x14ac:dyDescent="0.2">
      <c r="A49" s="155">
        <v>214</v>
      </c>
      <c r="B49" s="146">
        <v>45740</v>
      </c>
      <c r="C49" s="157" t="s">
        <v>829</v>
      </c>
      <c r="D49" s="157" t="s">
        <v>889</v>
      </c>
      <c r="G49" s="158" t="s">
        <v>122</v>
      </c>
      <c r="J49" s="159">
        <v>1104</v>
      </c>
      <c r="K49" s="153" t="s">
        <v>122</v>
      </c>
      <c r="L49" s="149">
        <v>45740</v>
      </c>
      <c r="M49" s="153">
        <f t="shared" si="3"/>
        <v>0</v>
      </c>
      <c r="N49" s="151">
        <v>1104</v>
      </c>
      <c r="O49" s="152">
        <f t="shared" si="4"/>
        <v>0</v>
      </c>
      <c r="P49">
        <f t="shared" si="5"/>
        <v>0</v>
      </c>
    </row>
    <row r="50" spans="1:16" x14ac:dyDescent="0.2">
      <c r="A50" s="155">
        <v>215</v>
      </c>
      <c r="B50" s="146">
        <v>45740</v>
      </c>
      <c r="C50" s="157" t="s">
        <v>831</v>
      </c>
      <c r="D50" s="157" t="s">
        <v>890</v>
      </c>
      <c r="G50" s="158" t="s">
        <v>122</v>
      </c>
      <c r="J50" s="159">
        <v>1776.42</v>
      </c>
      <c r="K50" s="153" t="s">
        <v>122</v>
      </c>
      <c r="L50" s="149">
        <v>45740</v>
      </c>
      <c r="M50" s="153">
        <f t="shared" si="3"/>
        <v>0</v>
      </c>
      <c r="N50" s="151">
        <v>1776.42</v>
      </c>
      <c r="O50" s="152">
        <f t="shared" si="4"/>
        <v>0</v>
      </c>
      <c r="P50">
        <f t="shared" si="5"/>
        <v>0</v>
      </c>
    </row>
    <row r="51" spans="1:16" x14ac:dyDescent="0.2">
      <c r="A51" s="155">
        <v>223</v>
      </c>
      <c r="B51" s="146">
        <v>45740</v>
      </c>
      <c r="C51" s="157" t="s">
        <v>833</v>
      </c>
      <c r="D51" s="157" t="s">
        <v>891</v>
      </c>
      <c r="G51" s="158" t="s">
        <v>122</v>
      </c>
      <c r="J51" s="159">
        <v>472.82</v>
      </c>
      <c r="K51" s="153" t="s">
        <v>122</v>
      </c>
      <c r="L51" s="149">
        <v>45740</v>
      </c>
      <c r="M51" s="153">
        <f t="shared" si="3"/>
        <v>0</v>
      </c>
      <c r="N51" s="151">
        <v>472.82</v>
      </c>
      <c r="O51" s="152">
        <f t="shared" si="4"/>
        <v>0</v>
      </c>
      <c r="P51">
        <f t="shared" si="5"/>
        <v>0</v>
      </c>
    </row>
    <row r="52" spans="1:16" x14ac:dyDescent="0.2">
      <c r="A52" s="155">
        <v>226</v>
      </c>
      <c r="B52" s="146">
        <v>45740</v>
      </c>
      <c r="C52" s="157" t="s">
        <v>833</v>
      </c>
      <c r="D52" s="157" t="s">
        <v>892</v>
      </c>
      <c r="G52" s="158" t="s">
        <v>122</v>
      </c>
      <c r="J52" s="159">
        <v>236.22</v>
      </c>
      <c r="K52" s="153" t="s">
        <v>122</v>
      </c>
      <c r="L52" s="149">
        <v>45740</v>
      </c>
      <c r="M52" s="153">
        <f t="shared" si="3"/>
        <v>0</v>
      </c>
      <c r="N52" s="151">
        <v>236.22</v>
      </c>
      <c r="O52" s="152">
        <f t="shared" si="4"/>
        <v>0</v>
      </c>
      <c r="P52">
        <f t="shared" si="5"/>
        <v>0</v>
      </c>
    </row>
    <row r="53" spans="1:16" x14ac:dyDescent="0.2">
      <c r="A53" s="155">
        <v>227</v>
      </c>
      <c r="B53" s="146">
        <v>45740</v>
      </c>
      <c r="C53" s="157" t="s">
        <v>833</v>
      </c>
      <c r="D53" s="157" t="s">
        <v>893</v>
      </c>
      <c r="G53" s="158" t="s">
        <v>122</v>
      </c>
      <c r="J53" s="159">
        <v>150.96</v>
      </c>
      <c r="K53" s="153" t="s">
        <v>122</v>
      </c>
      <c r="L53" s="149">
        <v>45740</v>
      </c>
      <c r="M53" s="153">
        <f t="shared" si="3"/>
        <v>0</v>
      </c>
      <c r="N53" s="151">
        <v>150.96</v>
      </c>
      <c r="O53" s="152">
        <f t="shared" si="4"/>
        <v>0</v>
      </c>
      <c r="P53">
        <f t="shared" si="5"/>
        <v>0</v>
      </c>
    </row>
    <row r="54" spans="1:16" x14ac:dyDescent="0.2">
      <c r="A54" s="155">
        <v>228</v>
      </c>
      <c r="B54" s="146">
        <v>45740</v>
      </c>
      <c r="C54" s="157" t="s">
        <v>833</v>
      </c>
      <c r="D54" s="157" t="s">
        <v>894</v>
      </c>
      <c r="G54" s="158" t="s">
        <v>122</v>
      </c>
      <c r="J54" s="159">
        <v>397.89</v>
      </c>
      <c r="K54" s="153" t="s">
        <v>122</v>
      </c>
      <c r="L54" s="149">
        <v>45740</v>
      </c>
      <c r="M54" s="153">
        <f t="shared" si="3"/>
        <v>0</v>
      </c>
      <c r="N54" s="151">
        <v>397.89</v>
      </c>
      <c r="O54" s="152">
        <f t="shared" si="4"/>
        <v>0</v>
      </c>
      <c r="P54">
        <f t="shared" si="5"/>
        <v>0</v>
      </c>
    </row>
    <row r="55" spans="1:16" x14ac:dyDescent="0.2">
      <c r="A55" s="155">
        <v>239</v>
      </c>
      <c r="B55" s="146">
        <v>45743</v>
      </c>
      <c r="C55" s="157" t="s">
        <v>862</v>
      </c>
      <c r="D55" s="157" t="s">
        <v>895</v>
      </c>
      <c r="G55" s="158" t="s">
        <v>122</v>
      </c>
      <c r="J55" s="159">
        <v>430.3</v>
      </c>
      <c r="K55" s="153" t="s">
        <v>122</v>
      </c>
      <c r="L55" s="149">
        <v>45743</v>
      </c>
      <c r="M55" s="153">
        <f t="shared" si="3"/>
        <v>0</v>
      </c>
      <c r="N55" s="151">
        <v>430.3</v>
      </c>
      <c r="O55" s="152">
        <f t="shared" si="4"/>
        <v>0</v>
      </c>
      <c r="P55">
        <f t="shared" si="5"/>
        <v>0</v>
      </c>
    </row>
    <row r="56" spans="1:16" x14ac:dyDescent="0.2">
      <c r="A56" s="155">
        <v>240</v>
      </c>
      <c r="B56" s="146">
        <v>45743</v>
      </c>
      <c r="C56" s="157" t="s">
        <v>862</v>
      </c>
      <c r="D56" s="157" t="s">
        <v>896</v>
      </c>
      <c r="G56" s="158" t="s">
        <v>122</v>
      </c>
      <c r="J56" s="159">
        <v>65.900000000000006</v>
      </c>
      <c r="K56" s="153" t="s">
        <v>122</v>
      </c>
      <c r="L56" s="149">
        <v>45743</v>
      </c>
      <c r="M56" s="153">
        <f t="shared" si="3"/>
        <v>0</v>
      </c>
      <c r="N56" s="151">
        <v>65.900000000000006</v>
      </c>
      <c r="O56" s="152">
        <f t="shared" si="4"/>
        <v>0</v>
      </c>
      <c r="P56">
        <f t="shared" si="5"/>
        <v>0</v>
      </c>
    </row>
    <row r="57" spans="1:16" x14ac:dyDescent="0.2">
      <c r="A57" s="155">
        <v>241</v>
      </c>
      <c r="B57" s="146">
        <v>45743</v>
      </c>
      <c r="C57" s="157" t="s">
        <v>897</v>
      </c>
      <c r="D57" s="157" t="s">
        <v>898</v>
      </c>
      <c r="G57" s="158" t="s">
        <v>122</v>
      </c>
      <c r="J57" s="159">
        <v>600</v>
      </c>
      <c r="K57" s="153" t="s">
        <v>122</v>
      </c>
      <c r="L57" s="149">
        <v>45743</v>
      </c>
      <c r="M57" s="153">
        <f t="shared" si="3"/>
        <v>0</v>
      </c>
      <c r="N57" s="151">
        <v>600</v>
      </c>
      <c r="O57" s="152">
        <f t="shared" si="4"/>
        <v>0</v>
      </c>
      <c r="P57">
        <f t="shared" si="5"/>
        <v>0</v>
      </c>
    </row>
    <row r="58" spans="1:16" x14ac:dyDescent="0.2">
      <c r="K58" s="154"/>
      <c r="L58" s="154"/>
      <c r="M58" s="154"/>
      <c r="N58" s="154"/>
      <c r="O58" s="154"/>
    </row>
    <row r="59" spans="1:16" x14ac:dyDescent="0.2">
      <c r="K59" s="154"/>
      <c r="L59" s="154"/>
      <c r="M59" s="155" t="s">
        <v>899</v>
      </c>
      <c r="N59" s="156">
        <f>SUBTOTAL(9,P7:P57)</f>
        <v>0</v>
      </c>
      <c r="O59" s="156">
        <f>SUBTOTAL(9,O7:O57)</f>
        <v>0</v>
      </c>
    </row>
    <row r="60" spans="1:16" x14ac:dyDescent="0.2">
      <c r="M60" s="155" t="s">
        <v>900</v>
      </c>
      <c r="O60" s="155">
        <f>IF(N59&lt;&gt;0,O60/N60,0)</f>
        <v>0</v>
      </c>
    </row>
    <row r="61" spans="1:16" x14ac:dyDescent="0.2">
      <c r="K61" s="154"/>
      <c r="L61" s="154"/>
      <c r="M61" s="154"/>
      <c r="N61" s="154"/>
      <c r="O61" s="154"/>
    </row>
    <row r="62" spans="1:16" x14ac:dyDescent="0.2">
      <c r="K62" s="154"/>
      <c r="L62" s="154"/>
      <c r="M62" s="155" t="s">
        <v>819</v>
      </c>
      <c r="N62" s="156">
        <f>FattureTempi!AG153</f>
        <v>144766.93</v>
      </c>
      <c r="O62" s="156">
        <f>FattureTempi!AH153</f>
        <v>-2122497.96</v>
      </c>
    </row>
    <row r="63" spans="1:16" x14ac:dyDescent="0.2">
      <c r="M63" s="156" t="s">
        <v>820</v>
      </c>
      <c r="O63" s="156">
        <f>FattureTempi!AH154</f>
        <v>-14.661483530803617</v>
      </c>
    </row>
    <row r="64" spans="1:16" x14ac:dyDescent="0.2">
      <c r="K64" s="154"/>
      <c r="L64" s="154"/>
      <c r="M64" s="154"/>
      <c r="N64" s="154"/>
      <c r="O64" s="154"/>
    </row>
    <row r="65" spans="9:15" x14ac:dyDescent="0.2">
      <c r="K65" s="154"/>
      <c r="L65" s="154"/>
      <c r="M65" s="160" t="s">
        <v>901</v>
      </c>
      <c r="N65" s="161">
        <f>N62+N59</f>
        <v>144766.93</v>
      </c>
      <c r="O65" s="161">
        <f>O62+O59</f>
        <v>-2122497.96</v>
      </c>
    </row>
    <row r="66" spans="9:15" ht="36" x14ac:dyDescent="0.2">
      <c r="M66" s="162" t="s">
        <v>902</v>
      </c>
      <c r="N66" s="163"/>
      <c r="O66" s="161">
        <f>(O65/N65)</f>
        <v>-14.661483530803617</v>
      </c>
    </row>
    <row r="67" spans="9:15" x14ac:dyDescent="0.2">
      <c r="O67" s="89"/>
    </row>
    <row r="68" spans="9:15" x14ac:dyDescent="0.2">
      <c r="I68" s="6"/>
      <c r="J68" s="2"/>
    </row>
  </sheetData>
  <autoFilter ref="A6:O6" xr:uid="{39DE0D9F-EF54-44E9-8235-1C9802FCB5D2}"/>
  <mergeCells count="5">
    <mergeCell ref="A5:J5"/>
    <mergeCell ref="A1:O1"/>
    <mergeCell ref="A3:O3"/>
    <mergeCell ref="A4:O4"/>
    <mergeCell ref="K5:O5"/>
  </mergeCells>
  <pageMargins left="0.75" right="0.75" top="1" bottom="1" header="0.5" footer="0.5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3A038-5A94-4234-A899-787889AC4DA7}">
  <dimension ref="A1:P27"/>
  <sheetViews>
    <sheetView showGridLines="0" zoomScaleNormal="100" workbookViewId="0">
      <selection sqref="A1:M1"/>
    </sheetView>
  </sheetViews>
  <sheetFormatPr defaultRowHeight="15" x14ac:dyDescent="0.2"/>
  <cols>
    <col min="1" max="1" width="30.7109375" style="30" customWidth="1"/>
    <col min="2" max="2" width="20.7109375" style="32" customWidth="1"/>
    <col min="3" max="3" width="14.7109375" style="33" customWidth="1"/>
    <col min="4" max="4" width="5.7109375" style="33" customWidth="1"/>
    <col min="5" max="5" width="12.5703125" style="78" customWidth="1"/>
    <col min="6" max="6" width="36.7109375" style="33" customWidth="1"/>
    <col min="7" max="7" width="14.7109375" style="30" customWidth="1"/>
    <col min="8" max="8" width="5.7109375" style="30" customWidth="1"/>
    <col min="9" max="9" width="20.7109375" style="30" customWidth="1"/>
    <col min="10" max="10" width="20.7109375" style="32" customWidth="1"/>
    <col min="11" max="11" width="5.7109375" style="31" customWidth="1"/>
    <col min="12" max="12" width="12.5703125" style="31" customWidth="1"/>
    <col min="13" max="13" width="5.7109375" style="30" customWidth="1"/>
    <col min="14" max="16384" width="9.140625" style="30"/>
  </cols>
  <sheetData>
    <row r="1" spans="1:16" s="14" customFormat="1" ht="23.1" customHeight="1" x14ac:dyDescent="0.2">
      <c r="A1" s="208"/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10"/>
    </row>
    <row r="2" spans="1:16" s="14" customFormat="1" ht="15" customHeight="1" x14ac:dyDescent="0.2">
      <c r="A2" s="15"/>
      <c r="B2" s="18"/>
      <c r="C2" s="19"/>
      <c r="D2" s="19"/>
      <c r="E2" s="93"/>
      <c r="F2" s="19"/>
      <c r="G2" s="16"/>
      <c r="H2" s="16"/>
      <c r="I2" s="16"/>
      <c r="J2" s="18"/>
      <c r="K2" s="17"/>
      <c r="L2" s="17"/>
      <c r="M2" s="127"/>
    </row>
    <row r="3" spans="1:16" s="14" customFormat="1" ht="23.1" customHeight="1" x14ac:dyDescent="0.2">
      <c r="A3" s="216" t="s">
        <v>103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8"/>
    </row>
    <row r="4" spans="1:16" s="14" customFormat="1" ht="23.1" customHeight="1" x14ac:dyDescent="0.2">
      <c r="A4" s="24"/>
      <c r="B4" s="27"/>
      <c r="C4" s="85"/>
      <c r="D4" s="85"/>
      <c r="E4" s="94"/>
      <c r="F4" s="85"/>
      <c r="J4" s="120"/>
      <c r="K4" s="117"/>
      <c r="L4" s="117"/>
      <c r="M4" s="116"/>
    </row>
    <row r="5" spans="1:16" s="14" customFormat="1" ht="32.25" customHeight="1" x14ac:dyDescent="0.2">
      <c r="A5" s="211" t="s">
        <v>102</v>
      </c>
      <c r="B5" s="212"/>
      <c r="C5" s="126" t="s">
        <v>101</v>
      </c>
      <c r="D5" s="125"/>
      <c r="E5" s="124" t="str">
        <f>IF(OR(L13="SI",L15="SI"),"SI","NO")</f>
        <v>SI</v>
      </c>
      <c r="F5"/>
      <c r="G5"/>
      <c r="H5"/>
      <c r="I5"/>
      <c r="J5"/>
      <c r="K5"/>
      <c r="L5"/>
      <c r="M5" s="112"/>
      <c r="N5" s="198" t="s">
        <v>100</v>
      </c>
      <c r="O5" s="199"/>
    </row>
    <row r="6" spans="1:16" s="14" customFormat="1" ht="23.1" customHeight="1" x14ac:dyDescent="0.2">
      <c r="A6" s="24"/>
      <c r="B6" s="27"/>
      <c r="C6" s="28"/>
      <c r="D6" s="85"/>
      <c r="E6" s="123"/>
      <c r="F6" s="85"/>
      <c r="J6" s="120"/>
      <c r="K6" s="117"/>
      <c r="L6" s="117"/>
      <c r="M6" s="116"/>
    </row>
    <row r="7" spans="1:16" s="14" customFormat="1" ht="23.1" customHeight="1" x14ac:dyDescent="0.2">
      <c r="A7" s="202" t="s">
        <v>99</v>
      </c>
      <c r="B7" s="220"/>
      <c r="C7" s="115">
        <f>Debiti!G6</f>
        <v>0</v>
      </c>
      <c r="D7"/>
      <c r="E7" s="206" t="s">
        <v>112</v>
      </c>
      <c r="F7" s="207"/>
      <c r="G7" s="207"/>
      <c r="I7" s="122"/>
      <c r="J7" s="121"/>
      <c r="L7" s="56"/>
      <c r="M7" s="112"/>
      <c r="N7" s="198" t="s">
        <v>98</v>
      </c>
      <c r="O7" s="199"/>
      <c r="P7" s="199"/>
    </row>
    <row r="8" spans="1:16" s="14" customFormat="1" ht="23.1" customHeight="1" x14ac:dyDescent="0.2">
      <c r="A8" s="24"/>
      <c r="B8" s="27"/>
      <c r="C8" s="28"/>
      <c r="D8" s="85"/>
      <c r="E8" s="94"/>
      <c r="F8" s="28"/>
      <c r="G8" s="25"/>
      <c r="J8" s="120"/>
      <c r="K8" s="117"/>
      <c r="L8" s="117"/>
      <c r="M8" s="116"/>
    </row>
    <row r="9" spans="1:16" s="14" customFormat="1" ht="23.1" customHeight="1" x14ac:dyDescent="0.2">
      <c r="A9" s="213" t="s">
        <v>97</v>
      </c>
      <c r="B9" s="219"/>
      <c r="C9" s="118">
        <f>ElencoFatture!O6</f>
        <v>0</v>
      </c>
      <c r="D9"/>
      <c r="E9" s="213" t="s">
        <v>91</v>
      </c>
      <c r="F9" s="214" t="s">
        <v>96</v>
      </c>
      <c r="G9" s="119">
        <f>C9/100*5</f>
        <v>0</v>
      </c>
      <c r="J9"/>
      <c r="L9"/>
      <c r="M9" s="112"/>
    </row>
    <row r="10" spans="1:16" s="14" customFormat="1" ht="23.1" customHeight="1" x14ac:dyDescent="0.2">
      <c r="A10" s="213" t="s">
        <v>95</v>
      </c>
      <c r="B10" s="214"/>
      <c r="C10" s="118">
        <f>ElencoFatture!O7</f>
        <v>0</v>
      </c>
      <c r="D10"/>
      <c r="E10" s="91"/>
      <c r="F10" s="91"/>
      <c r="G10" s="101"/>
      <c r="H10"/>
      <c r="I10"/>
      <c r="J10"/>
      <c r="K10"/>
      <c r="L10"/>
      <c r="M10" s="112"/>
    </row>
    <row r="11" spans="1:16" s="14" customFormat="1" ht="23.1" customHeight="1" x14ac:dyDescent="0.2">
      <c r="A11" s="213" t="s">
        <v>94</v>
      </c>
      <c r="B11" s="215"/>
      <c r="C11" s="118">
        <f>ElencoFatture!O8</f>
        <v>0</v>
      </c>
      <c r="D11"/>
      <c r="E11" s="213" t="s">
        <v>91</v>
      </c>
      <c r="F11" s="219"/>
      <c r="G11" s="118">
        <f>C11/100*5</f>
        <v>0</v>
      </c>
      <c r="H11"/>
      <c r="I11" s="185"/>
      <c r="J11" s="185"/>
      <c r="L11" s="56"/>
      <c r="M11" s="112"/>
      <c r="N11" s="198" t="s">
        <v>93</v>
      </c>
      <c r="O11" s="199"/>
      <c r="P11" s="199"/>
    </row>
    <row r="12" spans="1:16" s="14" customFormat="1" ht="23.1" customHeight="1" x14ac:dyDescent="0.2">
      <c r="A12" s="24"/>
      <c r="B12" s="27"/>
      <c r="C12" s="28"/>
      <c r="D12" s="85"/>
      <c r="E12" s="94"/>
      <c r="F12" s="28"/>
      <c r="G12" s="25"/>
      <c r="I12" s="25"/>
      <c r="J12" s="27"/>
      <c r="K12" s="117"/>
      <c r="L12" s="26"/>
      <c r="M12" s="116"/>
    </row>
    <row r="13" spans="1:16" s="14" customFormat="1" ht="23.1" customHeight="1" x14ac:dyDescent="0.2">
      <c r="A13" s="202" t="s">
        <v>92</v>
      </c>
      <c r="B13" s="203"/>
      <c r="C13" s="115">
        <f>C11</f>
        <v>0</v>
      </c>
      <c r="D13"/>
      <c r="E13" s="202" t="s">
        <v>91</v>
      </c>
      <c r="F13" s="203"/>
      <c r="G13" s="114">
        <f>C13/100*5</f>
        <v>0</v>
      </c>
      <c r="H13"/>
      <c r="I13" s="204" t="s">
        <v>90</v>
      </c>
      <c r="J13" s="205"/>
      <c r="L13" s="113" t="str">
        <f>IF(ROUND(C7,2)&lt;=ROUND(G13,2),"SI","NO")</f>
        <v>SI</v>
      </c>
      <c r="M13" s="112"/>
      <c r="N13" s="200" t="s">
        <v>89</v>
      </c>
      <c r="O13" s="201"/>
    </row>
    <row r="14" spans="1:16" s="14" customFormat="1" ht="23.1" customHeight="1" x14ac:dyDescent="0.2">
      <c r="A14" s="24"/>
      <c r="B14" s="27"/>
      <c r="C14" s="28"/>
      <c r="D14" s="85"/>
      <c r="E14" s="94"/>
      <c r="F14" s="28"/>
      <c r="G14" s="25"/>
      <c r="I14" s="25"/>
      <c r="J14" s="27"/>
      <c r="K14" s="117"/>
      <c r="L14" s="26"/>
      <c r="M14" s="116"/>
    </row>
    <row r="15" spans="1:16" s="14" customFormat="1" ht="23.1" customHeight="1" x14ac:dyDescent="0.2">
      <c r="A15" s="202" t="s">
        <v>88</v>
      </c>
      <c r="B15" s="220"/>
      <c r="C15" s="115">
        <v>0</v>
      </c>
      <c r="E15" s="202" t="s">
        <v>87</v>
      </c>
      <c r="F15" s="203"/>
      <c r="G15" s="114">
        <f>IF(OR(C15=0, C15="0,00"),0,C7/C15)</f>
        <v>0</v>
      </c>
      <c r="H15"/>
      <c r="I15" s="204" t="s">
        <v>86</v>
      </c>
      <c r="J15" s="205"/>
      <c r="L15" s="113" t="str">
        <f>IF(G15&lt;=0.9,"SI","NO")</f>
        <v>SI</v>
      </c>
      <c r="M15" s="112"/>
      <c r="N15" s="200" t="s">
        <v>85</v>
      </c>
      <c r="O15" s="201"/>
    </row>
    <row r="16" spans="1:16" s="14" customFormat="1" ht="23.1" customHeight="1" x14ac:dyDescent="0.2">
      <c r="A16" s="24"/>
      <c r="B16" s="27"/>
      <c r="C16" s="28"/>
      <c r="D16" s="28"/>
      <c r="E16" s="94"/>
      <c r="F16" s="28"/>
      <c r="G16" s="25"/>
      <c r="H16" s="25"/>
      <c r="I16" s="25"/>
      <c r="J16" s="27"/>
      <c r="K16" s="26"/>
      <c r="L16" s="26"/>
      <c r="M16" s="111"/>
    </row>
    <row r="17" spans="1:13" x14ac:dyDescent="0.2">
      <c r="B17" s="30"/>
      <c r="C17" s="30"/>
      <c r="D17" s="30"/>
      <c r="E17" s="30"/>
      <c r="F17" s="30"/>
      <c r="J17" s="30"/>
      <c r="K17" s="30"/>
      <c r="L17" s="30"/>
    </row>
    <row r="18" spans="1:13" x14ac:dyDescent="0.2">
      <c r="A18" s="222" t="s">
        <v>84</v>
      </c>
      <c r="B18" s="222"/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</row>
    <row r="19" spans="1:13" x14ac:dyDescent="0.2">
      <c r="A19" s="223" t="s">
        <v>83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</row>
    <row r="20" spans="1:13" x14ac:dyDescent="0.2">
      <c r="A20" s="221" t="s">
        <v>82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</row>
    <row r="21" spans="1:13" x14ac:dyDescent="0.2">
      <c r="A21" s="110" t="s">
        <v>81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</row>
    <row r="22" spans="1:13" x14ac:dyDescent="0.2">
      <c r="A22" s="221" t="s">
        <v>80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</row>
    <row r="23" spans="1:13" x14ac:dyDescent="0.2">
      <c r="A23" s="221" t="s">
        <v>79</v>
      </c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</row>
    <row r="24" spans="1:13" x14ac:dyDescent="0.2">
      <c r="A24" s="221" t="s">
        <v>78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</row>
    <row r="25" spans="1:13" x14ac:dyDescent="0.2">
      <c r="A25" s="221" t="s">
        <v>77</v>
      </c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</row>
    <row r="26" spans="1:13" x14ac:dyDescent="0.2">
      <c r="A26" s="109" t="s">
        <v>76</v>
      </c>
      <c r="B26" s="106"/>
      <c r="C26" s="108"/>
      <c r="D26" s="108"/>
      <c r="E26" s="108"/>
      <c r="F26" s="108"/>
      <c r="G26" s="106"/>
      <c r="H26" s="106"/>
      <c r="I26" s="106"/>
      <c r="J26" s="106"/>
      <c r="K26" s="107"/>
      <c r="L26" s="107"/>
      <c r="M26" s="106"/>
    </row>
    <row r="27" spans="1:13" x14ac:dyDescent="0.2">
      <c r="A27" s="105" t="s">
        <v>75</v>
      </c>
    </row>
  </sheetData>
  <sheetProtection password="D3C7" sheet="1"/>
  <mergeCells count="29">
    <mergeCell ref="A25:M25"/>
    <mergeCell ref="A23:M23"/>
    <mergeCell ref="A13:B13"/>
    <mergeCell ref="A18:M18"/>
    <mergeCell ref="A19:M19"/>
    <mergeCell ref="A20:M20"/>
    <mergeCell ref="A22:M22"/>
    <mergeCell ref="A24:M24"/>
    <mergeCell ref="A15:B15"/>
    <mergeCell ref="I13:J13"/>
    <mergeCell ref="A1:M1"/>
    <mergeCell ref="A5:B5"/>
    <mergeCell ref="E9:F9"/>
    <mergeCell ref="A10:B10"/>
    <mergeCell ref="A11:B11"/>
    <mergeCell ref="A3:M3"/>
    <mergeCell ref="A9:B9"/>
    <mergeCell ref="E11:F11"/>
    <mergeCell ref="A7:B7"/>
    <mergeCell ref="N5:O5"/>
    <mergeCell ref="N13:O13"/>
    <mergeCell ref="N15:O15"/>
    <mergeCell ref="E15:F15"/>
    <mergeCell ref="I15:J15"/>
    <mergeCell ref="I11:J11"/>
    <mergeCell ref="E13:F13"/>
    <mergeCell ref="E7:G7"/>
    <mergeCell ref="N7:P7"/>
    <mergeCell ref="N11:P11"/>
  </mergeCells>
  <conditionalFormatting sqref="E5 L11 L15">
    <cfRule type="containsText" dxfId="5" priority="5" stopIfTrue="1" operator="containsText" text="SI">
      <formula>NOT(ISERROR(SEARCH("SI",E5)))</formula>
    </cfRule>
    <cfRule type="containsText" dxfId="4" priority="6" stopIfTrue="1" operator="containsText" text="NO">
      <formula>NOT(ISERROR(SEARCH("NO",E5)))</formula>
    </cfRule>
  </conditionalFormatting>
  <conditionalFormatting sqref="L7">
    <cfRule type="containsText" dxfId="3" priority="3" stopIfTrue="1" operator="containsText" text="SI">
      <formula>NOT(ISERROR(SEARCH("SI",L7)))</formula>
    </cfRule>
    <cfRule type="containsText" dxfId="2" priority="4" stopIfTrue="1" operator="containsText" text="NO">
      <formula>NOT(ISERROR(SEARCH("NO",L7)))</formula>
    </cfRule>
  </conditionalFormatting>
  <conditionalFormatting sqref="L13">
    <cfRule type="containsText" dxfId="1" priority="1" stopIfTrue="1" operator="containsText" text="SI">
      <formula>NOT(ISERROR(SEARCH("SI",L13)))</formula>
    </cfRule>
    <cfRule type="containsText" dxfId="0" priority="2" stopIfTrue="1" operator="containsText" text="NO">
      <formula>NOT(ISERROR(SEARCH("NO",L13)))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E6539-3DC9-46C3-92B7-54E18291BB51}">
  <dimension ref="A1:AE17"/>
  <sheetViews>
    <sheetView showGridLines="0" zoomScaleNormal="100" workbookViewId="0">
      <selection sqref="A1:AC1"/>
    </sheetView>
  </sheetViews>
  <sheetFormatPr defaultRowHeight="15" x14ac:dyDescent="0.2"/>
  <cols>
    <col min="1" max="1" width="5.7109375" style="30" bestFit="1" customWidth="1"/>
    <col min="2" max="2" width="6.28515625" style="30" bestFit="1" customWidth="1"/>
    <col min="3" max="3" width="10.7109375" style="31" bestFit="1" customWidth="1"/>
    <col min="4" max="4" width="18.140625" style="32" customWidth="1"/>
    <col min="5" max="5" width="10.7109375" style="31" bestFit="1" customWidth="1"/>
    <col min="6" max="6" width="15.7109375" style="32" customWidth="1"/>
    <col min="7" max="8" width="12.140625" style="33" customWidth="1"/>
    <col min="9" max="9" width="8" style="78" customWidth="1"/>
    <col min="10" max="10" width="12.140625" style="33" customWidth="1"/>
    <col min="11" max="12" width="14.85546875" style="30" customWidth="1"/>
    <col min="13" max="13" width="5.7109375" style="30" bestFit="1" customWidth="1"/>
    <col min="14" max="14" width="8.28515625" style="30" bestFit="1" customWidth="1"/>
    <col min="15" max="15" width="10.7109375" style="31" bestFit="1" customWidth="1"/>
    <col min="16" max="16" width="25.5703125" style="32" customWidth="1"/>
    <col min="17" max="17" width="16.7109375" style="31" customWidth="1"/>
    <col min="18" max="18" width="19.28515625" style="31" customWidth="1"/>
    <col min="19" max="19" width="7" style="30" hidden="1" customWidth="1"/>
    <col min="20" max="20" width="22.28515625" style="32" hidden="1" customWidth="1"/>
    <col min="21" max="24" width="0" style="30" hidden="1" customWidth="1"/>
    <col min="25" max="25" width="5.7109375" style="30" hidden="1" customWidth="1"/>
    <col min="26" max="26" width="8.28515625" style="30" hidden="1" customWidth="1"/>
    <col min="27" max="27" width="3.28515625" style="30" hidden="1" customWidth="1"/>
    <col min="28" max="28" width="13.7109375" style="30" customWidth="1"/>
    <col min="29" max="29" width="14" style="31" customWidth="1"/>
    <col min="30" max="30" width="0" style="30" hidden="1" customWidth="1"/>
    <col min="31" max="31" width="9.140625" style="106" customWidth="1"/>
    <col min="32" max="16384" width="9.140625" style="30"/>
  </cols>
  <sheetData>
    <row r="1" spans="1:31" s="14" customFormat="1" ht="23.1" customHeight="1" x14ac:dyDescent="0.2">
      <c r="A1" s="190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E1" s="143"/>
    </row>
    <row r="2" spans="1:31" s="14" customFormat="1" ht="15" customHeight="1" x14ac:dyDescent="0.2">
      <c r="A2" s="15"/>
      <c r="B2" s="16"/>
      <c r="C2" s="17"/>
      <c r="D2" s="18"/>
      <c r="E2" s="17"/>
      <c r="F2" s="18"/>
      <c r="G2" s="19"/>
      <c r="H2" s="19"/>
      <c r="I2" s="93"/>
      <c r="J2" s="19"/>
      <c r="K2" s="16"/>
      <c r="L2" s="16"/>
      <c r="M2" s="16"/>
      <c r="N2" s="16"/>
      <c r="O2" s="17"/>
      <c r="P2" s="18"/>
      <c r="Q2" s="17"/>
      <c r="R2" s="17"/>
      <c r="S2" s="16"/>
      <c r="T2" s="18"/>
      <c r="U2" s="16"/>
      <c r="V2" s="16"/>
      <c r="W2" s="16"/>
      <c r="X2" s="16"/>
      <c r="Y2" s="16"/>
      <c r="Z2" s="16"/>
      <c r="AA2" s="16"/>
      <c r="AB2" s="16"/>
      <c r="AC2" s="17"/>
      <c r="AE2" s="143"/>
    </row>
    <row r="3" spans="1:31" s="14" customFormat="1" ht="23.1" customHeight="1" x14ac:dyDescent="0.2">
      <c r="A3" s="216" t="s">
        <v>72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8"/>
      <c r="AE3" s="143"/>
    </row>
    <row r="4" spans="1:31" s="14" customFormat="1" ht="23.1" customHeight="1" x14ac:dyDescent="0.2">
      <c r="A4" s="24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92"/>
      <c r="AE4" s="143"/>
    </row>
    <row r="5" spans="1:31" s="14" customFormat="1" ht="23.1" customHeight="1" x14ac:dyDescent="0.2">
      <c r="A5" s="211" t="s">
        <v>73</v>
      </c>
      <c r="B5" s="224"/>
      <c r="C5" s="224"/>
      <c r="D5" s="224"/>
      <c r="E5" s="224"/>
      <c r="F5" s="212"/>
      <c r="G5" s="102">
        <v>0</v>
      </c>
      <c r="H5" s="91"/>
      <c r="I5" s="91"/>
      <c r="J5" s="91"/>
      <c r="K5" s="91"/>
      <c r="L5" s="91"/>
      <c r="M5" s="91"/>
      <c r="N5" s="91"/>
      <c r="O5" s="9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92"/>
      <c r="AE5" s="143"/>
    </row>
    <row r="6" spans="1:31" s="14" customFormat="1" ht="23.1" customHeight="1" x14ac:dyDescent="0.2">
      <c r="A6" s="211" t="s">
        <v>74</v>
      </c>
      <c r="B6" s="224"/>
      <c r="C6" s="224"/>
      <c r="D6" s="224"/>
      <c r="E6" s="224"/>
      <c r="F6" s="224"/>
      <c r="G6" s="103">
        <v>0</v>
      </c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92"/>
      <c r="AE6" s="143"/>
    </row>
    <row r="7" spans="1:31" s="14" customFormat="1" ht="23.1" customHeight="1" x14ac:dyDescent="0.2">
      <c r="A7" s="24"/>
      <c r="B7" s="25"/>
      <c r="C7" s="26"/>
      <c r="D7" s="27"/>
      <c r="E7" s="26"/>
      <c r="F7" s="27"/>
      <c r="G7" s="28"/>
      <c r="H7" s="28"/>
      <c r="I7" s="94"/>
      <c r="J7" s="28"/>
      <c r="K7" s="25"/>
      <c r="L7" s="25"/>
      <c r="M7" s="25"/>
      <c r="N7" s="25"/>
      <c r="O7" s="26"/>
      <c r="P7" s="27"/>
      <c r="Q7" s="26"/>
      <c r="R7" s="26"/>
      <c r="S7" s="25"/>
      <c r="T7" s="27"/>
      <c r="U7" s="25"/>
      <c r="V7" s="25"/>
      <c r="W7" s="25"/>
      <c r="X7" s="25"/>
      <c r="Y7" s="25"/>
      <c r="Z7" s="25"/>
      <c r="AA7" s="25"/>
      <c r="AB7" s="25"/>
      <c r="AC7" s="100"/>
      <c r="AE7" s="143"/>
    </row>
    <row r="8" spans="1:31" s="14" customFormat="1" ht="23.1" customHeight="1" x14ac:dyDescent="0.2">
      <c r="A8" s="173" t="s">
        <v>14</v>
      </c>
      <c r="B8" s="174"/>
      <c r="C8" s="175"/>
      <c r="D8" s="173" t="s">
        <v>15</v>
      </c>
      <c r="E8" s="174"/>
      <c r="F8" s="174"/>
      <c r="G8" s="174"/>
      <c r="H8" s="174"/>
      <c r="I8" s="174"/>
      <c r="J8" s="174"/>
      <c r="K8" s="174"/>
      <c r="L8" s="175"/>
      <c r="M8" s="173" t="s">
        <v>16</v>
      </c>
      <c r="N8" s="174"/>
      <c r="O8" s="175"/>
      <c r="P8" s="173" t="s">
        <v>1</v>
      </c>
      <c r="Q8" s="174"/>
      <c r="R8" s="174"/>
      <c r="S8" s="173" t="s">
        <v>17</v>
      </c>
      <c r="T8" s="175"/>
      <c r="U8" s="173" t="s">
        <v>18</v>
      </c>
      <c r="V8" s="174"/>
      <c r="W8" s="174"/>
      <c r="X8" s="175"/>
      <c r="Y8" s="173" t="s">
        <v>19</v>
      </c>
      <c r="Z8" s="174"/>
      <c r="AA8" s="174"/>
      <c r="AB8" s="52" t="s">
        <v>47</v>
      </c>
      <c r="AC8" s="52" t="s">
        <v>71</v>
      </c>
      <c r="AE8" s="143"/>
    </row>
    <row r="9" spans="1:31" ht="36" customHeight="1" x14ac:dyDescent="0.2">
      <c r="A9" s="45" t="s">
        <v>21</v>
      </c>
      <c r="B9" s="45" t="s">
        <v>22</v>
      </c>
      <c r="C9" s="98" t="s">
        <v>25</v>
      </c>
      <c r="D9" s="45" t="s">
        <v>24</v>
      </c>
      <c r="E9" s="47" t="s">
        <v>25</v>
      </c>
      <c r="F9" s="45" t="s">
        <v>26</v>
      </c>
      <c r="G9" s="95" t="s">
        <v>66</v>
      </c>
      <c r="H9" s="48" t="s">
        <v>67</v>
      </c>
      <c r="I9" s="96" t="s">
        <v>68</v>
      </c>
      <c r="J9" s="95" t="s">
        <v>69</v>
      </c>
      <c r="K9" s="45" t="s">
        <v>28</v>
      </c>
      <c r="L9" s="45" t="s">
        <v>113</v>
      </c>
      <c r="M9" s="45" t="s">
        <v>21</v>
      </c>
      <c r="N9" s="45" t="s">
        <v>24</v>
      </c>
      <c r="O9" s="98" t="s">
        <v>25</v>
      </c>
      <c r="P9" s="45" t="s">
        <v>30</v>
      </c>
      <c r="Q9" s="47" t="s">
        <v>31</v>
      </c>
      <c r="R9" s="47" t="s">
        <v>32</v>
      </c>
      <c r="S9" s="45" t="s">
        <v>33</v>
      </c>
      <c r="T9" s="45" t="s">
        <v>26</v>
      </c>
      <c r="U9" s="45" t="s">
        <v>33</v>
      </c>
      <c r="V9" s="45" t="s">
        <v>34</v>
      </c>
      <c r="W9" s="45" t="s">
        <v>35</v>
      </c>
      <c r="X9" s="45" t="s">
        <v>36</v>
      </c>
      <c r="Y9" s="45" t="s">
        <v>21</v>
      </c>
      <c r="Z9" s="45" t="s">
        <v>24</v>
      </c>
      <c r="AA9" s="45" t="s">
        <v>37</v>
      </c>
      <c r="AB9" s="45" t="s">
        <v>25</v>
      </c>
      <c r="AC9" s="99" t="s">
        <v>70</v>
      </c>
    </row>
    <row r="10" spans="1:31" x14ac:dyDescent="0.2">
      <c r="A10" s="37"/>
      <c r="B10" s="37"/>
      <c r="C10" s="38"/>
      <c r="D10" s="54"/>
      <c r="E10" s="38"/>
      <c r="F10" s="39"/>
      <c r="G10" s="40"/>
      <c r="H10" s="40"/>
      <c r="I10" s="97"/>
      <c r="J10" s="40"/>
      <c r="K10" s="37"/>
      <c r="L10" s="37"/>
      <c r="M10" s="37"/>
      <c r="N10" s="37"/>
      <c r="O10" s="38"/>
      <c r="P10" s="39"/>
      <c r="Q10" s="38"/>
      <c r="R10" s="38"/>
      <c r="S10" s="37"/>
      <c r="T10" s="39"/>
      <c r="U10" s="37"/>
      <c r="V10" s="37"/>
      <c r="W10" s="37"/>
      <c r="X10" s="37"/>
      <c r="Y10" s="41"/>
      <c r="Z10" s="41"/>
      <c r="AA10" s="41"/>
      <c r="AB10" s="51"/>
      <c r="AC10" s="38"/>
    </row>
    <row r="11" spans="1:31" x14ac:dyDescent="0.2">
      <c r="C11" s="30"/>
      <c r="D11" s="30"/>
      <c r="E11" s="30"/>
      <c r="F11" s="30"/>
      <c r="G11" s="30"/>
      <c r="H11" s="30"/>
      <c r="I11" s="30"/>
      <c r="J11" s="30"/>
      <c r="O11" s="30"/>
      <c r="P11" s="30"/>
      <c r="Q11" s="30"/>
      <c r="R11" s="30"/>
      <c r="T11" s="30"/>
      <c r="AC11" s="30"/>
    </row>
    <row r="12" spans="1:31" x14ac:dyDescent="0.2">
      <c r="C12" s="30"/>
      <c r="D12" s="30"/>
      <c r="E12" s="30"/>
      <c r="F12" s="30"/>
      <c r="G12" s="30"/>
      <c r="H12" s="30"/>
      <c r="I12" s="30"/>
      <c r="J12" s="30"/>
      <c r="O12" s="30"/>
      <c r="P12" s="30"/>
      <c r="Q12" s="30"/>
      <c r="R12" s="30"/>
      <c r="T12" s="30"/>
      <c r="AC12" s="30"/>
    </row>
    <row r="13" spans="1:31" x14ac:dyDescent="0.2">
      <c r="C13" s="30"/>
      <c r="D13" s="30"/>
      <c r="E13" s="30"/>
      <c r="F13" s="30"/>
      <c r="G13" s="30"/>
      <c r="H13" s="30"/>
      <c r="I13" s="30"/>
      <c r="J13" s="30"/>
      <c r="O13" s="30"/>
      <c r="P13" s="30"/>
      <c r="Q13" s="30"/>
      <c r="R13" s="30"/>
      <c r="T13" s="30"/>
      <c r="AC13" s="30"/>
    </row>
    <row r="14" spans="1:31" x14ac:dyDescent="0.2">
      <c r="C14" s="30"/>
      <c r="D14" s="30"/>
      <c r="E14" s="30"/>
      <c r="F14" s="30"/>
      <c r="G14" s="30"/>
      <c r="H14" s="30"/>
      <c r="I14" s="30"/>
      <c r="J14" s="30"/>
      <c r="O14" s="30"/>
      <c r="P14" s="30"/>
      <c r="Q14" s="30"/>
      <c r="R14" s="30"/>
      <c r="T14" s="30"/>
      <c r="AC14" s="30"/>
    </row>
    <row r="15" spans="1:31" x14ac:dyDescent="0.2">
      <c r="C15" s="30"/>
      <c r="D15" s="30"/>
      <c r="E15" s="30"/>
      <c r="F15" s="30"/>
      <c r="G15" s="30"/>
      <c r="H15" s="30"/>
      <c r="I15" s="30"/>
      <c r="J15" s="30"/>
      <c r="O15" s="30"/>
      <c r="P15" s="30"/>
      <c r="Q15" s="30"/>
      <c r="R15" s="30"/>
      <c r="T15" s="30"/>
      <c r="AC15" s="30"/>
    </row>
    <row r="16" spans="1:31" x14ac:dyDescent="0.2">
      <c r="C16" s="30"/>
      <c r="D16" s="30"/>
      <c r="E16" s="30"/>
      <c r="F16" s="30"/>
      <c r="G16" s="30"/>
      <c r="H16" s="30"/>
      <c r="I16" s="30"/>
      <c r="J16" s="30"/>
      <c r="O16" s="30"/>
      <c r="P16" s="30"/>
      <c r="Q16" s="30"/>
      <c r="R16" s="30"/>
      <c r="T16" s="30"/>
      <c r="AC16" s="30"/>
    </row>
    <row r="17" spans="3:29" x14ac:dyDescent="0.2">
      <c r="C17" s="30"/>
      <c r="D17" s="30"/>
      <c r="E17" s="30"/>
      <c r="F17" s="30"/>
      <c r="G17" s="30"/>
      <c r="H17" s="30"/>
      <c r="I17" s="30"/>
      <c r="J17" s="30"/>
      <c r="O17" s="30"/>
      <c r="P17" s="30"/>
      <c r="Q17" s="30"/>
      <c r="R17" s="30"/>
      <c r="T17" s="30"/>
      <c r="AC17" s="30"/>
    </row>
  </sheetData>
  <mergeCells count="11">
    <mergeCell ref="U8:X8"/>
    <mergeCell ref="Y8:AA8"/>
    <mergeCell ref="A5:F5"/>
    <mergeCell ref="A6:F6"/>
    <mergeCell ref="A1:AC1"/>
    <mergeCell ref="A3:AC3"/>
    <mergeCell ref="A8:C8"/>
    <mergeCell ref="D8:L8"/>
    <mergeCell ref="M8:O8"/>
    <mergeCell ref="P8:R8"/>
    <mergeCell ref="S8:T8"/>
  </mergeCell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42416-8DAB-422E-868C-EFC106279DDD}">
  <dimension ref="A1:R20"/>
  <sheetViews>
    <sheetView showGridLines="0" topLeftCell="C1" zoomScaleNormal="100" workbookViewId="0">
      <selection sqref="A1:Q1"/>
    </sheetView>
  </sheetViews>
  <sheetFormatPr defaultRowHeight="15" x14ac:dyDescent="0.2"/>
  <cols>
    <col min="1" max="1" width="0" style="30" hidden="1" customWidth="1"/>
    <col min="2" max="2" width="10.28515625" style="30" hidden="1" customWidth="1"/>
    <col min="3" max="3" width="15.7109375" style="32" customWidth="1"/>
    <col min="4" max="4" width="10.7109375" style="31" bestFit="1" customWidth="1"/>
    <col min="5" max="5" width="10.7109375" style="31" customWidth="1"/>
    <col min="6" max="6" width="43.7109375" style="32" customWidth="1"/>
    <col min="7" max="7" width="15.5703125" style="32" hidden="1" customWidth="1"/>
    <col min="8" max="9" width="12.140625" style="33" customWidth="1"/>
    <col min="10" max="10" width="22.85546875" style="32" customWidth="1"/>
    <col min="11" max="11" width="13.7109375" style="32" customWidth="1"/>
    <col min="12" max="12" width="21.7109375" style="30" customWidth="1"/>
    <col min="13" max="16" width="12.140625" style="30" customWidth="1"/>
    <col min="17" max="17" width="9.140625" style="30" customWidth="1"/>
    <col min="18" max="18" width="9.140625" style="106" customWidth="1"/>
    <col min="19" max="16384" width="9.140625" style="30"/>
  </cols>
  <sheetData>
    <row r="1" spans="1:18" s="14" customFormat="1" ht="23.1" customHeight="1" x14ac:dyDescent="0.2">
      <c r="A1" s="170"/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3"/>
      <c r="R1" s="143"/>
    </row>
    <row r="2" spans="1:18" s="14" customFormat="1" ht="15" customHeight="1" x14ac:dyDescent="0.2">
      <c r="R2" s="143"/>
    </row>
    <row r="3" spans="1:18" s="14" customFormat="1" ht="23.1" customHeight="1" x14ac:dyDescent="0.2">
      <c r="A3" s="216" t="s">
        <v>111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193"/>
      <c r="R3" s="143"/>
    </row>
    <row r="4" spans="1:18" s="14" customFormat="1" x14ac:dyDescent="0.2">
      <c r="A4" s="240"/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191"/>
      <c r="R4" s="143"/>
    </row>
    <row r="5" spans="1:18" s="14" customFormat="1" ht="23.1" customHeight="1" x14ac:dyDescent="0.2">
      <c r="A5" s="225" t="s">
        <v>110</v>
      </c>
      <c r="B5" s="225"/>
      <c r="C5" s="225"/>
      <c r="D5" s="225"/>
      <c r="E5" s="225"/>
      <c r="F5" s="225"/>
      <c r="G5" s="225"/>
      <c r="H5" s="225"/>
      <c r="I5" s="226"/>
      <c r="J5" s="173" t="s">
        <v>109</v>
      </c>
      <c r="K5" s="192"/>
      <c r="L5" s="192"/>
      <c r="M5" s="192"/>
      <c r="N5" s="192"/>
      <c r="O5" s="192"/>
      <c r="P5" s="192"/>
      <c r="Q5" s="193"/>
      <c r="R5" s="143"/>
    </row>
    <row r="6" spans="1:18" s="14" customFormat="1" ht="23.1" customHeight="1" x14ac:dyDescent="0.2">
      <c r="C6" s="233" t="s">
        <v>97</v>
      </c>
      <c r="D6" s="234"/>
      <c r="E6" s="234"/>
      <c r="F6" s="234"/>
      <c r="G6" s="235"/>
      <c r="H6" s="136">
        <v>0</v>
      </c>
      <c r="I6" s="140"/>
      <c r="J6" s="231" t="s">
        <v>97</v>
      </c>
      <c r="K6" s="231"/>
      <c r="L6" s="231"/>
      <c r="M6" s="231"/>
      <c r="N6" s="232"/>
      <c r="O6" s="141">
        <v>0</v>
      </c>
      <c r="P6" s="241"/>
      <c r="Q6" s="210"/>
      <c r="R6" s="143"/>
    </row>
    <row r="7" spans="1:18" s="14" customFormat="1" ht="23.1" customHeight="1" x14ac:dyDescent="0.2">
      <c r="C7" s="233" t="s">
        <v>115</v>
      </c>
      <c r="D7" s="234"/>
      <c r="E7" s="234"/>
      <c r="F7" s="234"/>
      <c r="G7" s="137"/>
      <c r="H7" s="136">
        <v>0</v>
      </c>
      <c r="I7" s="138"/>
      <c r="J7" s="229" t="s">
        <v>115</v>
      </c>
      <c r="K7" s="229"/>
      <c r="L7" s="229"/>
      <c r="M7" s="229"/>
      <c r="N7" s="230"/>
      <c r="O7" s="139">
        <v>0</v>
      </c>
      <c r="P7" s="242"/>
      <c r="Q7" s="243"/>
      <c r="R7" s="143"/>
    </row>
    <row r="8" spans="1:18" s="14" customFormat="1" ht="23.1" customHeight="1" x14ac:dyDescent="0.2">
      <c r="C8" s="233" t="s">
        <v>116</v>
      </c>
      <c r="D8" s="234"/>
      <c r="E8" s="234"/>
      <c r="F8" s="234"/>
      <c r="G8" s="137"/>
      <c r="H8" s="136">
        <f>H6-H7</f>
        <v>0</v>
      </c>
      <c r="I8" s="134"/>
      <c r="J8" s="227" t="s">
        <v>117</v>
      </c>
      <c r="K8" s="227"/>
      <c r="L8" s="227"/>
      <c r="M8" s="227"/>
      <c r="N8" s="228"/>
      <c r="O8" s="135">
        <v>0</v>
      </c>
      <c r="P8" s="244"/>
      <c r="Q8" s="245"/>
      <c r="R8" s="143"/>
    </row>
    <row r="9" spans="1:18" s="14" customFormat="1" x14ac:dyDescent="0.2">
      <c r="C9" s="133"/>
      <c r="D9" s="133"/>
      <c r="E9" s="133"/>
      <c r="F9" s="133"/>
      <c r="G9" s="101"/>
      <c r="H9" s="132"/>
      <c r="I9" s="25"/>
      <c r="J9" s="27"/>
      <c r="K9" s="27"/>
      <c r="L9" s="27"/>
      <c r="M9" s="27"/>
      <c r="N9" s="27"/>
      <c r="O9" s="131"/>
      <c r="P9" s="174"/>
      <c r="Q9" s="193"/>
      <c r="R9" s="143"/>
    </row>
    <row r="10" spans="1:18" s="14" customFormat="1" ht="16.5" customHeight="1" x14ac:dyDescent="0.2">
      <c r="A10" s="236" t="s">
        <v>108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8"/>
      <c r="R10" s="143"/>
    </row>
    <row r="11" spans="1:18" s="14" customFormat="1" ht="23.1" customHeight="1" x14ac:dyDescent="0.2">
      <c r="A11" s="173" t="s">
        <v>14</v>
      </c>
      <c r="B11" s="175"/>
      <c r="C11" s="173" t="s">
        <v>15</v>
      </c>
      <c r="D11" s="174"/>
      <c r="E11" s="174"/>
      <c r="F11" s="174"/>
      <c r="G11" s="174"/>
      <c r="H11" s="174"/>
      <c r="I11" s="175"/>
      <c r="J11" s="173" t="s">
        <v>1</v>
      </c>
      <c r="K11" s="175"/>
      <c r="L11" s="104"/>
      <c r="M11" s="173" t="s">
        <v>64</v>
      </c>
      <c r="N11" s="174"/>
      <c r="O11" s="174"/>
      <c r="P11" s="174"/>
      <c r="Q11" s="193"/>
      <c r="R11" s="143"/>
    </row>
    <row r="12" spans="1:18" ht="36" customHeight="1" x14ac:dyDescent="0.2">
      <c r="A12" s="45" t="s">
        <v>21</v>
      </c>
      <c r="B12" s="130" t="s">
        <v>107</v>
      </c>
      <c r="C12" s="45" t="s">
        <v>24</v>
      </c>
      <c r="D12" s="47" t="s">
        <v>25</v>
      </c>
      <c r="E12" s="129" t="s">
        <v>106</v>
      </c>
      <c r="F12" s="45" t="s">
        <v>26</v>
      </c>
      <c r="G12" s="45" t="s">
        <v>28</v>
      </c>
      <c r="H12" s="95" t="s">
        <v>66</v>
      </c>
      <c r="I12" s="48" t="s">
        <v>67</v>
      </c>
      <c r="J12" s="45" t="s">
        <v>30</v>
      </c>
      <c r="K12" s="45" t="s">
        <v>31</v>
      </c>
      <c r="L12" s="86" t="s">
        <v>105</v>
      </c>
      <c r="M12" s="84" t="s">
        <v>66</v>
      </c>
      <c r="N12" s="84" t="s">
        <v>104</v>
      </c>
      <c r="O12" s="144" t="s">
        <v>114</v>
      </c>
      <c r="P12" s="84" t="s">
        <v>65</v>
      </c>
      <c r="Q12" s="142" t="s">
        <v>68</v>
      </c>
    </row>
    <row r="13" spans="1:18" x14ac:dyDescent="0.2">
      <c r="C13" s="54"/>
      <c r="D13" s="38"/>
      <c r="E13" s="38"/>
      <c r="F13" s="39"/>
      <c r="G13" s="39"/>
      <c r="H13" s="40"/>
      <c r="I13" s="40"/>
      <c r="J13" s="39"/>
      <c r="K13" s="39"/>
      <c r="L13" s="38"/>
      <c r="M13" s="40"/>
      <c r="N13" s="40"/>
      <c r="O13" s="40"/>
    </row>
    <row r="14" spans="1:18" x14ac:dyDescent="0.2">
      <c r="C14" s="30"/>
      <c r="D14" s="30"/>
      <c r="E14" s="30"/>
      <c r="F14" s="30"/>
      <c r="G14" s="30"/>
      <c r="H14" s="30"/>
      <c r="I14" s="30"/>
      <c r="J14" s="30"/>
      <c r="K14" s="128"/>
    </row>
    <row r="15" spans="1:18" x14ac:dyDescent="0.2">
      <c r="C15" s="30"/>
      <c r="D15" s="30"/>
      <c r="E15" s="30"/>
      <c r="F15" s="30"/>
      <c r="G15" s="30"/>
      <c r="H15" s="30"/>
      <c r="I15" s="30"/>
      <c r="J15" s="30"/>
      <c r="K15" s="30"/>
    </row>
    <row r="16" spans="1:18" x14ac:dyDescent="0.2">
      <c r="C16" s="30"/>
      <c r="D16" s="30"/>
      <c r="E16" s="30"/>
      <c r="F16" s="30"/>
      <c r="G16" s="30"/>
      <c r="H16" s="30"/>
      <c r="I16" s="30"/>
      <c r="J16" s="30"/>
      <c r="K16" s="30"/>
    </row>
    <row r="17" spans="3:11" x14ac:dyDescent="0.2">
      <c r="C17" s="30"/>
      <c r="D17" s="30"/>
      <c r="E17" s="30"/>
      <c r="F17" s="30"/>
      <c r="G17" s="30"/>
      <c r="H17" s="30"/>
      <c r="I17" s="30"/>
      <c r="J17" s="30"/>
      <c r="K17" s="30"/>
    </row>
    <row r="18" spans="3:11" x14ac:dyDescent="0.2">
      <c r="C18" s="30"/>
      <c r="D18" s="30"/>
      <c r="E18" s="30"/>
      <c r="F18" s="30"/>
      <c r="G18" s="30"/>
      <c r="H18" s="30"/>
      <c r="I18" s="30"/>
      <c r="J18" s="30"/>
      <c r="K18" s="30"/>
    </row>
    <row r="19" spans="3:11" x14ac:dyDescent="0.2">
      <c r="C19" s="30"/>
      <c r="D19" s="30"/>
      <c r="E19" s="30"/>
      <c r="F19" s="30"/>
      <c r="G19" s="30"/>
      <c r="H19" s="30"/>
      <c r="I19" s="30"/>
      <c r="J19" s="30"/>
      <c r="K19" s="30"/>
    </row>
    <row r="20" spans="3:11" x14ac:dyDescent="0.2">
      <c r="C20" s="30"/>
      <c r="D20" s="30"/>
      <c r="E20" s="30"/>
      <c r="F20" s="30"/>
      <c r="G20" s="30"/>
      <c r="H20" s="30"/>
      <c r="I20" s="30"/>
      <c r="J20" s="30"/>
      <c r="K20" s="30"/>
    </row>
  </sheetData>
  <mergeCells count="20">
    <mergeCell ref="P6:Q6"/>
    <mergeCell ref="P7:Q7"/>
    <mergeCell ref="P8:Q8"/>
    <mergeCell ref="C11:I11"/>
    <mergeCell ref="A11:B11"/>
    <mergeCell ref="J11:K11"/>
    <mergeCell ref="A5:I5"/>
    <mergeCell ref="J8:N8"/>
    <mergeCell ref="A1:Q1"/>
    <mergeCell ref="J7:N7"/>
    <mergeCell ref="J6:N6"/>
    <mergeCell ref="C6:G6"/>
    <mergeCell ref="C7:F7"/>
    <mergeCell ref="C8:F8"/>
    <mergeCell ref="P9:Q9"/>
    <mergeCell ref="A10:Q10"/>
    <mergeCell ref="M11:Q11"/>
    <mergeCell ref="J5:Q5"/>
    <mergeCell ref="A3:Q3"/>
    <mergeCell ref="A4:Q4"/>
  </mergeCells>
  <dataValidations count="1">
    <dataValidation type="list" allowBlank="1" showInputMessage="1" showErrorMessage="1" sqref="P13" xr:uid="{80211D07-B7AA-4DFC-9BDA-06A3B742A7DA}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4</vt:i4>
      </vt:variant>
    </vt:vector>
  </HeadingPairs>
  <TitlesOfParts>
    <vt:vector size="12" baseType="lpstr">
      <vt:lpstr>SiopeAllegatoB</vt:lpstr>
      <vt:lpstr>Fatture</vt:lpstr>
      <vt:lpstr>Mandati</vt:lpstr>
      <vt:lpstr>FattureTempi</vt:lpstr>
      <vt:lpstr>MandatiTempi</vt:lpstr>
      <vt:lpstr>IndicatoreRiduzioneDebitoCR</vt:lpstr>
      <vt:lpstr>Debiti</vt:lpstr>
      <vt:lpstr>ElencoFatture</vt:lpstr>
      <vt:lpstr>Debiti!Area_stampa</vt:lpstr>
      <vt:lpstr>ElencoFatture!Area_stampa</vt:lpstr>
      <vt:lpstr>FattureTempi!Area_stampa</vt:lpstr>
      <vt:lpstr>IndicatoreRiduzioneDebitoCR!Area_stampa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Ufficio Ragioneria</cp:lastModifiedBy>
  <cp:lastPrinted>2015-01-23T09:39:52Z</cp:lastPrinted>
  <dcterms:created xsi:type="dcterms:W3CDTF">1996-11-05T10:16:36Z</dcterms:created>
  <dcterms:modified xsi:type="dcterms:W3CDTF">2025-04-23T07:34:03Z</dcterms:modified>
</cp:coreProperties>
</file>